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elta.mkm.ee/dhs/webdav/b552434dc5b76bc9373552055453a5e8c5e230d8/37906272215/b3220df9-15a7-423f-bd33-a23e76966c5a/"/>
    </mc:Choice>
  </mc:AlternateContent>
  <xr:revisionPtr revIDLastSave="0" documentId="13_ncr:1_{C712B412-D758-445B-B1F9-C296D4D750B8}" xr6:coauthVersionLast="47" xr6:coauthVersionMax="47" xr10:uidLastSave="{00000000-0000-0000-0000-000000000000}"/>
  <bookViews>
    <workbookView xWindow="-120" yWindow="-120" windowWidth="29040" windowHeight="15720" tabRatio="692" firstSheet="3" activeTab="3" xr2:uid="{00000000-000D-0000-FFFF-FFFF00000000}"/>
  </bookViews>
  <sheets>
    <sheet name="kuni 2025 detsember tegevuskava" sheetId="10" state="hidden" r:id="rId1"/>
    <sheet name="Seirearuanne" sheetId="24" state="hidden" r:id="rId2"/>
    <sheet name="KK_lisa" sheetId="22" state="hidden" r:id="rId3"/>
    <sheet name="Tegevuskava" sheetId="23" r:id="rId4"/>
    <sheet name="Ettekande arvutused" sheetId="26" state="hidden" r:id="rId5"/>
    <sheet name="Personal" sheetId="27" state="hidden" r:id="rId6"/>
  </sheets>
  <definedNames>
    <definedName name="_xlnm._FilterDatabase" localSheetId="0" hidden="1">'kuni 2025 detsember tegevuskava'!$A$33:$AR$95</definedName>
    <definedName name="_xlnm.Print_Area" localSheetId="3">Tegevuskava!$A$1:$P$72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23" l="1"/>
  <c r="D45" i="23"/>
  <c r="E45" i="23"/>
  <c r="D50" i="23"/>
  <c r="C22" i="22"/>
  <c r="D22" i="22"/>
  <c r="E22" i="22"/>
  <c r="F22" i="22"/>
  <c r="G22" i="22"/>
  <c r="H22" i="22"/>
  <c r="I22" i="22"/>
  <c r="B22" i="22"/>
  <c r="AF106" i="10" l="1"/>
  <c r="AE106" i="10"/>
  <c r="AD106" i="10"/>
  <c r="AC106" i="10"/>
  <c r="AB106" i="10"/>
  <c r="AA106" i="10"/>
  <c r="Z106" i="10"/>
  <c r="Y106" i="10"/>
  <c r="X106" i="10"/>
  <c r="AF103" i="10"/>
  <c r="AE103" i="10"/>
  <c r="AD103" i="10"/>
  <c r="AC103" i="10"/>
  <c r="AB103" i="10"/>
  <c r="AA103" i="10"/>
  <c r="Z103" i="10"/>
  <c r="Y103" i="10"/>
  <c r="X103" i="10"/>
  <c r="AF100" i="10"/>
  <c r="AE100" i="10"/>
  <c r="AD100" i="10"/>
  <c r="AC100" i="10"/>
  <c r="AB100" i="10"/>
  <c r="AA100" i="10"/>
  <c r="Z100" i="10"/>
  <c r="Y100" i="10"/>
  <c r="X100" i="10"/>
  <c r="AF97" i="10"/>
  <c r="AE97" i="10"/>
  <c r="AD97" i="10"/>
  <c r="AC97" i="10"/>
  <c r="AB97" i="10"/>
  <c r="AA97" i="10"/>
  <c r="Z97" i="10"/>
  <c r="Y97" i="10"/>
  <c r="X97" i="10"/>
  <c r="E16" i="23" l="1" a="1"/>
  <c r="E16" i="23" s="1"/>
  <c r="F16" i="23" a="1"/>
  <c r="F16" i="23" s="1"/>
  <c r="D16" i="23" a="1"/>
  <c r="D16" i="23" s="1"/>
  <c r="J4" i="10"/>
  <c r="I4" i="10"/>
  <c r="S39" i="10" l="1"/>
  <c r="W35" i="10" l="1"/>
  <c r="U36" i="24"/>
  <c r="W94"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74" i="10"/>
  <c r="W75" i="10"/>
  <c r="W76" i="10"/>
  <c r="W77" i="10"/>
  <c r="W78" i="10"/>
  <c r="W79" i="10"/>
  <c r="W80" i="10"/>
  <c r="W81" i="10"/>
  <c r="W82" i="10"/>
  <c r="W83" i="10"/>
  <c r="W84" i="10"/>
  <c r="W85" i="10"/>
  <c r="W86" i="10"/>
  <c r="W87" i="10"/>
  <c r="W88" i="10"/>
  <c r="W89" i="10"/>
  <c r="W90" i="10"/>
  <c r="W91" i="10"/>
  <c r="W92" i="10"/>
  <c r="W93" i="10"/>
  <c r="I54" i="26"/>
  <c r="H54" i="26"/>
  <c r="G54" i="26"/>
  <c r="F54" i="26"/>
  <c r="E54" i="26"/>
  <c r="D54" i="26"/>
  <c r="C42" i="26"/>
  <c r="E24" i="26"/>
  <c r="E21" i="26"/>
  <c r="E22" i="26"/>
  <c r="E23" i="26"/>
  <c r="E8" i="26"/>
  <c r="E9" i="26"/>
  <c r="E7" i="26"/>
  <c r="H82" i="26"/>
  <c r="E82" i="26"/>
  <c r="F9" i="26"/>
  <c r="F8" i="26"/>
  <c r="F7" i="26"/>
  <c r="F21" i="26"/>
  <c r="F24" i="26"/>
  <c r="F23" i="26"/>
  <c r="F22" i="26"/>
  <c r="D9" i="24"/>
  <c r="R35" i="24"/>
  <c r="S35" i="24"/>
  <c r="T35" i="24"/>
  <c r="U35" i="24"/>
  <c r="R36" i="24"/>
  <c r="S36" i="24"/>
  <c r="T36" i="24"/>
  <c r="R37" i="24"/>
  <c r="S37" i="24"/>
  <c r="T37" i="24"/>
  <c r="U37" i="24"/>
  <c r="U38" i="24"/>
  <c r="R39" i="24"/>
  <c r="S39" i="24"/>
  <c r="U39" i="24"/>
  <c r="R40" i="24"/>
  <c r="S40" i="24"/>
  <c r="T40" i="24"/>
  <c r="U40" i="24"/>
  <c r="R41" i="24"/>
  <c r="S41" i="24"/>
  <c r="T41" i="24"/>
  <c r="U41" i="24"/>
  <c r="R42" i="24"/>
  <c r="S42" i="24"/>
  <c r="T42" i="24"/>
  <c r="U42" i="24"/>
  <c r="R44" i="24"/>
  <c r="S44" i="24"/>
  <c r="T44" i="24"/>
  <c r="R46" i="24"/>
  <c r="S46" i="24"/>
  <c r="T46" i="24"/>
  <c r="U46" i="24"/>
  <c r="R47" i="24"/>
  <c r="S47" i="24"/>
  <c r="T47" i="24"/>
  <c r="U47" i="24"/>
  <c r="R49" i="24"/>
  <c r="S49" i="24"/>
  <c r="T49" i="24"/>
  <c r="U49" i="24"/>
  <c r="R51" i="24"/>
  <c r="S51" i="24"/>
  <c r="T51" i="24"/>
  <c r="R52" i="24"/>
  <c r="S52" i="24"/>
  <c r="T52" i="24"/>
  <c r="U52" i="24"/>
  <c r="R53" i="24"/>
  <c r="S53" i="24"/>
  <c r="T53" i="24"/>
  <c r="U53" i="24"/>
  <c r="R55" i="24"/>
  <c r="S55" i="24"/>
  <c r="T55" i="24"/>
  <c r="R56" i="24"/>
  <c r="S56" i="24"/>
  <c r="T56" i="24"/>
  <c r="U56" i="24"/>
  <c r="R58" i="24"/>
  <c r="S58" i="24"/>
  <c r="T58" i="24"/>
  <c r="U58" i="24"/>
  <c r="R63" i="24"/>
  <c r="S63" i="24"/>
  <c r="T63" i="24"/>
  <c r="U63" i="24"/>
  <c r="R64" i="24"/>
  <c r="S64" i="24"/>
  <c r="T64" i="24"/>
  <c r="U64" i="24"/>
  <c r="R65" i="24"/>
  <c r="D8" i="24" s="1"/>
  <c r="S65" i="24"/>
  <c r="T65" i="24"/>
  <c r="U65" i="24"/>
  <c r="R66" i="24"/>
  <c r="S66" i="24"/>
  <c r="T66" i="24"/>
  <c r="U66" i="24"/>
  <c r="R67" i="24"/>
  <c r="S67" i="24"/>
  <c r="T67" i="24"/>
  <c r="U67" i="24"/>
  <c r="R68" i="24"/>
  <c r="S68" i="24"/>
  <c r="T68" i="24"/>
  <c r="U68" i="24"/>
  <c r="R69" i="24"/>
  <c r="S69" i="24"/>
  <c r="T69" i="24"/>
  <c r="U69" i="24"/>
  <c r="R72" i="24"/>
  <c r="S72" i="24"/>
  <c r="T72" i="24"/>
  <c r="U72" i="24"/>
  <c r="R73" i="24"/>
  <c r="S73" i="24"/>
  <c r="T73" i="24"/>
  <c r="U73" i="24"/>
  <c r="R74" i="24"/>
  <c r="S74" i="24"/>
  <c r="T74" i="24"/>
  <c r="U74" i="24"/>
  <c r="R75" i="24"/>
  <c r="S75" i="24"/>
  <c r="T75" i="24"/>
  <c r="U75" i="24"/>
  <c r="R76" i="24"/>
  <c r="S76" i="24"/>
  <c r="T76" i="24"/>
  <c r="U76" i="24"/>
  <c r="R77" i="24"/>
  <c r="S77" i="24"/>
  <c r="T77" i="24"/>
  <c r="U77" i="24"/>
  <c r="R78" i="24"/>
  <c r="S78" i="24"/>
  <c r="T78" i="24"/>
  <c r="U78" i="24"/>
  <c r="R79" i="24"/>
  <c r="S79" i="24"/>
  <c r="T79" i="24"/>
  <c r="U79" i="24"/>
  <c r="R80" i="24"/>
  <c r="S80" i="24"/>
  <c r="T80" i="24"/>
  <c r="U80" i="24"/>
  <c r="R81" i="24"/>
  <c r="S81" i="24"/>
  <c r="T81" i="24"/>
  <c r="U81" i="24"/>
  <c r="R82" i="24"/>
  <c r="S82" i="24"/>
  <c r="T82" i="24"/>
  <c r="U82" i="24"/>
  <c r="R83" i="24"/>
  <c r="S83" i="24"/>
  <c r="T83" i="24"/>
  <c r="U83" i="24"/>
  <c r="R84" i="24"/>
  <c r="S84" i="24"/>
  <c r="T84" i="24"/>
  <c r="U84" i="24"/>
  <c r="R85" i="24"/>
  <c r="S85" i="24"/>
  <c r="T85" i="24"/>
  <c r="U85" i="24"/>
  <c r="R86" i="24"/>
  <c r="S86" i="24"/>
  <c r="T86" i="24"/>
  <c r="U86" i="24"/>
  <c r="R87" i="24"/>
  <c r="S87" i="24"/>
  <c r="T87" i="24"/>
  <c r="U87" i="24"/>
  <c r="R88" i="24"/>
  <c r="S88" i="24"/>
  <c r="T88" i="24"/>
  <c r="U88" i="24"/>
  <c r="R89" i="24"/>
  <c r="S89" i="24"/>
  <c r="T89" i="24"/>
  <c r="U89" i="24"/>
  <c r="R90" i="24"/>
  <c r="S90" i="24"/>
  <c r="T90" i="24"/>
  <c r="U90" i="24"/>
  <c r="R91" i="24"/>
  <c r="S91" i="24"/>
  <c r="T91" i="24"/>
  <c r="U91" i="24"/>
  <c r="R92" i="24"/>
  <c r="S92" i="24"/>
  <c r="T92" i="24"/>
  <c r="U92" i="24"/>
  <c r="R93" i="24"/>
  <c r="S93" i="24"/>
  <c r="T93" i="24"/>
  <c r="U93" i="24"/>
  <c r="R94" i="24"/>
  <c r="S94" i="24"/>
  <c r="T94" i="24"/>
  <c r="U94" i="24"/>
  <c r="R38" i="24"/>
  <c r="S38" i="24"/>
  <c r="T38" i="24"/>
  <c r="T39" i="24"/>
  <c r="R43" i="24"/>
  <c r="S43" i="24"/>
  <c r="T43" i="24"/>
  <c r="U43" i="24"/>
  <c r="U44" i="24"/>
  <c r="R45" i="24"/>
  <c r="S45" i="24"/>
  <c r="T45" i="24"/>
  <c r="U45" i="24"/>
  <c r="R48" i="24"/>
  <c r="S48" i="24"/>
  <c r="T48" i="24"/>
  <c r="U48" i="24"/>
  <c r="R50" i="24"/>
  <c r="S50" i="24"/>
  <c r="T50" i="24"/>
  <c r="U50" i="24"/>
  <c r="U51" i="24"/>
  <c r="R54" i="24"/>
  <c r="S54" i="24"/>
  <c r="T54" i="24"/>
  <c r="U54" i="24"/>
  <c r="U55" i="24"/>
  <c r="R57" i="24"/>
  <c r="S57" i="24"/>
  <c r="T57" i="24"/>
  <c r="U57" i="24"/>
  <c r="R59" i="24"/>
  <c r="S59" i="24"/>
  <c r="T59" i="24"/>
  <c r="U59" i="24"/>
  <c r="R60" i="24"/>
  <c r="S60" i="24"/>
  <c r="T60" i="24"/>
  <c r="U60" i="24"/>
  <c r="R61" i="24"/>
  <c r="S61" i="24"/>
  <c r="T61" i="24"/>
  <c r="U61" i="24"/>
  <c r="R62" i="24"/>
  <c r="S62" i="24"/>
  <c r="T62" i="24"/>
  <c r="U62" i="24"/>
  <c r="R70" i="24"/>
  <c r="S70" i="24"/>
  <c r="T70" i="24"/>
  <c r="U70" i="24"/>
  <c r="R71" i="24"/>
  <c r="S71" i="24"/>
  <c r="T71" i="24"/>
  <c r="U71" i="24"/>
  <c r="B11" i="24"/>
  <c r="D11" i="10"/>
  <c r="D7" i="24" l="1"/>
  <c r="D10" i="24"/>
  <c r="D14" i="24"/>
  <c r="D13" i="24"/>
  <c r="D6" i="24"/>
  <c r="F71" i="26"/>
  <c r="G71" i="26"/>
  <c r="C71" i="26"/>
  <c r="H83" i="26"/>
  <c r="H81" i="26"/>
  <c r="H80" i="26"/>
  <c r="H79" i="26"/>
  <c r="H78" i="26"/>
  <c r="H77" i="26"/>
  <c r="H76" i="26"/>
  <c r="H75" i="26"/>
  <c r="H74" i="26"/>
  <c r="H73" i="26"/>
  <c r="H72" i="26"/>
  <c r="E72" i="26"/>
  <c r="E73" i="26"/>
  <c r="E74" i="26"/>
  <c r="E75" i="26"/>
  <c r="E76" i="26"/>
  <c r="E77" i="26"/>
  <c r="E78" i="26"/>
  <c r="E79" i="26"/>
  <c r="E80" i="26"/>
  <c r="E81" i="26"/>
  <c r="E83" i="26"/>
  <c r="G35" i="23" a="1"/>
  <c r="G35" i="23" s="1"/>
  <c r="E35" i="23"/>
  <c r="O62" i="23"/>
  <c r="M62" i="23"/>
  <c r="K62" i="23"/>
  <c r="O56" i="23"/>
  <c r="M56" i="23"/>
  <c r="K56" i="23"/>
  <c r="O51" i="23"/>
  <c r="M51" i="23"/>
  <c r="K51" i="23"/>
  <c r="K33" i="23" s="1"/>
  <c r="M36" i="23"/>
  <c r="X127" i="10"/>
  <c r="Y136" i="10"/>
  <c r="Z136" i="10"/>
  <c r="AA136" i="10"/>
  <c r="AB136" i="10"/>
  <c r="AC136" i="10"/>
  <c r="AD136" i="10"/>
  <c r="AE136" i="10"/>
  <c r="AF136" i="10"/>
  <c r="Y133" i="10"/>
  <c r="Z133" i="10"/>
  <c r="AA133" i="10"/>
  <c r="AB133" i="10"/>
  <c r="AC133" i="10"/>
  <c r="AD133" i="10"/>
  <c r="AE133" i="10"/>
  <c r="AF133" i="10"/>
  <c r="Y130" i="10"/>
  <c r="Z130" i="10"/>
  <c r="AA130" i="10"/>
  <c r="AB130" i="10"/>
  <c r="AC130" i="10"/>
  <c r="AD130" i="10"/>
  <c r="AE130" i="10"/>
  <c r="AF130" i="10"/>
  <c r="X136" i="10"/>
  <c r="X133" i="10"/>
  <c r="X130" i="10"/>
  <c r="Y127" i="10"/>
  <c r="Z127" i="10"/>
  <c r="AA127" i="10"/>
  <c r="AB127" i="10"/>
  <c r="AC127" i="10"/>
  <c r="AD127" i="10"/>
  <c r="AE127" i="10"/>
  <c r="AF127" i="10"/>
  <c r="Y121" i="10"/>
  <c r="Z121" i="10"/>
  <c r="AA121" i="10"/>
  <c r="AB121" i="10"/>
  <c r="AC121" i="10"/>
  <c r="AD121" i="10"/>
  <c r="AE121" i="10"/>
  <c r="AF121" i="10"/>
  <c r="X121" i="10"/>
  <c r="Y118" i="10"/>
  <c r="Z118" i="10"/>
  <c r="AA118" i="10"/>
  <c r="AB118" i="10"/>
  <c r="AC118" i="10"/>
  <c r="AD118" i="10"/>
  <c r="AE118" i="10"/>
  <c r="AF118" i="10"/>
  <c r="X118" i="10"/>
  <c r="Y115" i="10"/>
  <c r="Z115" i="10"/>
  <c r="AA115" i="10"/>
  <c r="AB115" i="10"/>
  <c r="AC115" i="10"/>
  <c r="AD115" i="10"/>
  <c r="AE115" i="10"/>
  <c r="AF115" i="10"/>
  <c r="X115" i="10"/>
  <c r="Y112" i="10"/>
  <c r="Z112" i="10"/>
  <c r="AA112" i="10"/>
  <c r="AB112" i="10"/>
  <c r="AC112" i="10"/>
  <c r="AD112" i="10"/>
  <c r="AE112" i="10"/>
  <c r="AF112" i="10"/>
  <c r="X112" i="10"/>
  <c r="J62" i="23"/>
  <c r="L62" i="23"/>
  <c r="N62" i="23"/>
  <c r="P62" i="23"/>
  <c r="J65" i="23"/>
  <c r="L65" i="23"/>
  <c r="N65" i="23"/>
  <c r="P65" i="23"/>
  <c r="M33" i="23" l="1"/>
  <c r="O65" i="23"/>
  <c r="O34" i="23"/>
  <c r="O33" i="23"/>
  <c r="K65" i="23"/>
  <c r="K34" i="23"/>
  <c r="M65" i="23"/>
  <c r="M34" i="23"/>
  <c r="E15" i="23" a="1"/>
  <c r="E15" i="23" s="1"/>
  <c r="E17" i="23" a="1"/>
  <c r="E17" i="23" s="1"/>
  <c r="D15" i="23" a="1"/>
  <c r="D15" i="23" s="1"/>
  <c r="D17" i="23" a="1"/>
  <c r="D17" i="23" s="1"/>
  <c r="F15" i="23" a="1"/>
  <c r="F15" i="23" s="1"/>
  <c r="F17" i="23" a="1"/>
  <c r="F17" i="23" s="1"/>
  <c r="H71" i="26"/>
  <c r="D71" i="26"/>
  <c r="E71" i="26"/>
  <c r="O64" i="23"/>
  <c r="M64" i="23"/>
  <c r="K64" i="23"/>
  <c r="K61" i="23"/>
  <c r="O61" i="23"/>
  <c r="I62" i="23"/>
  <c r="I34" i="23" s="1"/>
  <c r="M61" i="23"/>
  <c r="I65" i="23" l="1"/>
  <c r="I64" i="23"/>
  <c r="I61" i="23"/>
  <c r="Z116" i="10" l="1"/>
  <c r="Y116" i="10"/>
  <c r="X116" i="10"/>
  <c r="AF113" i="10"/>
  <c r="AD113" i="10"/>
  <c r="AB113" i="10"/>
  <c r="Z113" i="10"/>
  <c r="X113" i="10"/>
  <c r="AF137" i="10"/>
  <c r="AE137" i="10"/>
  <c r="AD137" i="10"/>
  <c r="AC137" i="10"/>
  <c r="AB137" i="10"/>
  <c r="AA137" i="10"/>
  <c r="Z137" i="10"/>
  <c r="Y137" i="10"/>
  <c r="X137" i="10"/>
  <c r="AF134" i="10"/>
  <c r="AE134" i="10"/>
  <c r="AD134" i="10"/>
  <c r="AC134" i="10"/>
  <c r="AB134" i="10"/>
  <c r="AA134" i="10"/>
  <c r="Z134" i="10"/>
  <c r="Y134" i="10"/>
  <c r="X134" i="10"/>
  <c r="AF131" i="10"/>
  <c r="AF122" i="10"/>
  <c r="AE131" i="10"/>
  <c r="AE122" i="10"/>
  <c r="AD122" i="10"/>
  <c r="AC122" i="10"/>
  <c r="AD131" i="10"/>
  <c r="AB122" i="10"/>
  <c r="AC131" i="10"/>
  <c r="AA122" i="10"/>
  <c r="Z122" i="10"/>
  <c r="AB131" i="10"/>
  <c r="Y122" i="10"/>
  <c r="X122" i="10"/>
  <c r="AA131" i="10"/>
  <c r="Z131" i="10"/>
  <c r="Y131" i="10"/>
  <c r="AF119" i="10"/>
  <c r="AE119" i="10"/>
  <c r="AD119" i="10"/>
  <c r="X131" i="10"/>
  <c r="AC119" i="10"/>
  <c r="AB119" i="10"/>
  <c r="AA119" i="10"/>
  <c r="Z119" i="10"/>
  <c r="Y119" i="10"/>
  <c r="X119" i="10"/>
  <c r="AF116" i="10"/>
  <c r="AF128" i="10"/>
  <c r="AE128" i="10"/>
  <c r="AD128" i="10"/>
  <c r="AC128" i="10"/>
  <c r="AB128" i="10"/>
  <c r="Z128" i="10"/>
  <c r="Y128" i="10"/>
  <c r="AE116" i="10"/>
  <c r="AD116" i="10"/>
  <c r="AC116" i="10"/>
  <c r="AB116" i="10"/>
  <c r="AA116" i="10"/>
  <c r="Y94" i="10"/>
  <c r="Z94" i="10"/>
  <c r="AA94" i="10"/>
  <c r="AB94" i="10"/>
  <c r="AC94" i="10"/>
  <c r="AD94" i="10"/>
  <c r="AE94" i="10"/>
  <c r="AF94" i="10"/>
  <c r="X94" i="10"/>
  <c r="AB95" i="10" l="1"/>
  <c r="AD95" i="10"/>
  <c r="AE95" i="10"/>
  <c r="AF95" i="10"/>
  <c r="AA95" i="10"/>
  <c r="AC95" i="10"/>
  <c r="AC113" i="10"/>
  <c r="AA113" i="10"/>
  <c r="Y113" i="10"/>
  <c r="X128" i="10"/>
  <c r="AA128" i="10"/>
  <c r="AE113" i="10"/>
  <c r="AF98" i="10" l="1"/>
  <c r="AD98" i="10"/>
  <c r="AB98" i="10"/>
  <c r="AC98" i="10"/>
  <c r="AE98" i="10"/>
  <c r="Z107" i="10"/>
  <c r="Y107" i="10"/>
  <c r="X107" i="10"/>
  <c r="Z104" i="10"/>
  <c r="Y104" i="10"/>
  <c r="X104" i="10"/>
  <c r="AA98" i="10"/>
  <c r="AF107" i="10"/>
  <c r="AE107" i="10"/>
  <c r="AD107" i="10"/>
  <c r="AC107" i="10"/>
  <c r="AB107" i="10"/>
  <c r="AA107" i="10"/>
  <c r="AF104" i="10"/>
  <c r="AE104" i="10"/>
  <c r="AD104" i="10"/>
  <c r="AC104" i="10"/>
  <c r="AB104" i="10"/>
  <c r="AA104" i="10"/>
  <c r="AF101" i="10"/>
  <c r="AE101" i="10"/>
  <c r="AD101" i="10"/>
  <c r="AC101" i="10"/>
  <c r="AB101" i="10"/>
  <c r="AA101" i="10"/>
  <c r="E23" i="23" l="1"/>
  <c r="D5" i="22" s="1"/>
  <c r="F24" i="23"/>
  <c r="E6" i="22" s="1"/>
  <c r="D25" i="23"/>
  <c r="C7" i="22" s="1"/>
  <c r="E25" i="23"/>
  <c r="D7" i="22" s="1"/>
  <c r="F25" i="23"/>
  <c r="E7" i="22" s="1"/>
  <c r="E24" i="23"/>
  <c r="D6" i="22" s="1"/>
  <c r="E26" i="23"/>
  <c r="D8" i="22" s="1"/>
  <c r="Z101" i="10"/>
  <c r="Z95" i="10"/>
  <c r="F26" i="23"/>
  <c r="E8" i="22" s="1"/>
  <c r="Y101" i="10"/>
  <c r="Y95" i="10"/>
  <c r="D26" i="23"/>
  <c r="C8" i="22" s="1"/>
  <c r="X101" i="10"/>
  <c r="X95" i="10"/>
  <c r="F23" i="23"/>
  <c r="E5" i="22" s="1"/>
  <c r="C6" i="26"/>
  <c r="C36" i="26"/>
  <c r="D20" i="26"/>
  <c r="E20" i="26"/>
  <c r="C20" i="26"/>
  <c r="D6" i="26"/>
  <c r="F6" i="26" s="1"/>
  <c r="E6" i="26"/>
  <c r="Z98" i="10"/>
  <c r="Y98" i="10"/>
  <c r="X98" i="10"/>
  <c r="J56" i="23"/>
  <c r="K59" i="23"/>
  <c r="L56" i="23"/>
  <c r="M59" i="23"/>
  <c r="N56" i="23"/>
  <c r="O59" i="23"/>
  <c r="P56" i="23"/>
  <c r="J59" i="23"/>
  <c r="L59" i="23"/>
  <c r="N59" i="23"/>
  <c r="P59" i="23"/>
  <c r="J51" i="23"/>
  <c r="K54" i="23"/>
  <c r="L51" i="23"/>
  <c r="M54" i="23"/>
  <c r="N51" i="23"/>
  <c r="O54" i="23"/>
  <c r="P51" i="23"/>
  <c r="J54" i="23"/>
  <c r="L54" i="23"/>
  <c r="N54" i="23"/>
  <c r="P54" i="23"/>
  <c r="E14" i="23"/>
  <c r="F14" i="23"/>
  <c r="C15" i="23"/>
  <c r="C17" i="23"/>
  <c r="D9" i="22" l="1"/>
  <c r="B8" i="22"/>
  <c r="F20" i="26"/>
  <c r="E9" i="22"/>
  <c r="B7" i="22"/>
  <c r="I59" i="23"/>
  <c r="C25" i="23"/>
  <c r="D24" i="23"/>
  <c r="E22" i="23"/>
  <c r="C26" i="23"/>
  <c r="F22" i="23"/>
  <c r="D23" i="23"/>
  <c r="C5" i="22" s="1"/>
  <c r="K50" i="23"/>
  <c r="I56" i="23"/>
  <c r="O58" i="23"/>
  <c r="M55" i="23"/>
  <c r="K58" i="23"/>
  <c r="K55" i="23"/>
  <c r="M58" i="23"/>
  <c r="K53" i="23"/>
  <c r="I51" i="23"/>
  <c r="O55" i="23"/>
  <c r="O53" i="23"/>
  <c r="I54" i="23"/>
  <c r="M53" i="23"/>
  <c r="O50" i="23"/>
  <c r="M50" i="23"/>
  <c r="I33" i="23" l="1"/>
  <c r="D14" i="23"/>
  <c r="C14" i="23" s="1"/>
  <c r="C16" i="23"/>
  <c r="B5" i="22"/>
  <c r="C24" i="23"/>
  <c r="C6" i="22"/>
  <c r="B6" i="22" s="1"/>
  <c r="I55" i="23"/>
  <c r="D22" i="23"/>
  <c r="C22" i="23" s="1"/>
  <c r="C23" i="23"/>
  <c r="I53" i="23"/>
  <c r="I58" i="23"/>
  <c r="I50" i="23"/>
  <c r="C9" i="22" l="1"/>
  <c r="B9" i="22"/>
  <c r="Q94" i="24"/>
  <c r="P94" i="24" s="1"/>
  <c r="Q93" i="24"/>
  <c r="P93" i="24" s="1"/>
  <c r="Q92" i="24"/>
  <c r="P92" i="24" s="1"/>
  <c r="Q91" i="24"/>
  <c r="P91" i="24" s="1"/>
  <c r="Q90" i="24"/>
  <c r="P90" i="24" s="1"/>
  <c r="Q89" i="24"/>
  <c r="P89" i="24" s="1"/>
  <c r="Q88" i="24"/>
  <c r="P88" i="24" s="1"/>
  <c r="Q87" i="24"/>
  <c r="P87" i="24" s="1"/>
  <c r="Q86" i="24"/>
  <c r="P86" i="24" s="1"/>
  <c r="Q85" i="24"/>
  <c r="P85" i="24" s="1"/>
  <c r="Q84" i="24"/>
  <c r="P84" i="24" s="1"/>
  <c r="Q83" i="24"/>
  <c r="P83" i="24" s="1"/>
  <c r="Q82" i="24"/>
  <c r="P82" i="24" s="1"/>
  <c r="Q81" i="24"/>
  <c r="P81" i="24" s="1"/>
  <c r="Q80" i="24"/>
  <c r="P80" i="24" s="1"/>
  <c r="Q79" i="24"/>
  <c r="P79" i="24" s="1"/>
  <c r="Q78" i="24"/>
  <c r="P78" i="24" s="1"/>
  <c r="Q77" i="24"/>
  <c r="P77" i="24" s="1"/>
  <c r="Q76" i="24"/>
  <c r="P76" i="24" s="1"/>
  <c r="Q75" i="24"/>
  <c r="P75" i="24" s="1"/>
  <c r="Q74" i="24"/>
  <c r="P74" i="24" s="1"/>
  <c r="Q73" i="24"/>
  <c r="P73" i="24" s="1"/>
  <c r="Q72" i="24"/>
  <c r="P72" i="24" s="1"/>
  <c r="Q71" i="24"/>
  <c r="P71" i="24" s="1"/>
  <c r="Q70" i="24"/>
  <c r="P70" i="24" s="1"/>
  <c r="Q69" i="24"/>
  <c r="P69" i="24" s="1"/>
  <c r="Q68" i="24"/>
  <c r="P68" i="24" s="1"/>
  <c r="Q67" i="24"/>
  <c r="P67" i="24" s="1"/>
  <c r="Q66" i="24"/>
  <c r="P66" i="24" s="1"/>
  <c r="Q65" i="24"/>
  <c r="Q64" i="24"/>
  <c r="P64" i="24" s="1"/>
  <c r="Q63" i="24"/>
  <c r="P63" i="24" s="1"/>
  <c r="Q62" i="24"/>
  <c r="P62" i="24" s="1"/>
  <c r="Q61" i="24"/>
  <c r="P61" i="24" s="1"/>
  <c r="Q60" i="24"/>
  <c r="P60" i="24" s="1"/>
  <c r="Q59" i="24"/>
  <c r="P59" i="24" s="1"/>
  <c r="Q58" i="24"/>
  <c r="P58" i="24" s="1"/>
  <c r="Q57" i="24"/>
  <c r="P57" i="24" s="1"/>
  <c r="Q56" i="24"/>
  <c r="P56" i="24" s="1"/>
  <c r="Q55" i="24"/>
  <c r="P55" i="24" s="1"/>
  <c r="Q54" i="24"/>
  <c r="P54" i="24" s="1"/>
  <c r="Q53" i="24"/>
  <c r="P53" i="24" s="1"/>
  <c r="Q52" i="24"/>
  <c r="P52" i="24" s="1"/>
  <c r="Q51" i="24"/>
  <c r="P51" i="24" s="1"/>
  <c r="Q50" i="24"/>
  <c r="P50" i="24" s="1"/>
  <c r="Q49" i="24"/>
  <c r="P49" i="24" s="1"/>
  <c r="Q48" i="24"/>
  <c r="P48" i="24" s="1"/>
  <c r="Q47" i="24"/>
  <c r="P47" i="24" s="1"/>
  <c r="Q46" i="24"/>
  <c r="P46" i="24" s="1"/>
  <c r="Q45" i="24"/>
  <c r="P45" i="24" s="1"/>
  <c r="Q44" i="24"/>
  <c r="P44" i="24" s="1"/>
  <c r="Q43" i="24"/>
  <c r="P43" i="24" s="1"/>
  <c r="Q42" i="24"/>
  <c r="P42" i="24" s="1"/>
  <c r="Q41" i="24"/>
  <c r="P41" i="24" s="1"/>
  <c r="Q40" i="24"/>
  <c r="P40" i="24" s="1"/>
  <c r="Q39" i="24"/>
  <c r="P39" i="24" s="1"/>
  <c r="Q38" i="24"/>
  <c r="P38" i="24" s="1"/>
  <c r="Q37" i="24"/>
  <c r="P37" i="24" s="1"/>
  <c r="Q36" i="24"/>
  <c r="P36" i="24" s="1"/>
  <c r="Q35" i="24"/>
  <c r="P35" i="24" s="1"/>
  <c r="C9" i="24"/>
  <c r="C7" i="24"/>
  <c r="R37" i="10"/>
  <c r="S37" i="10"/>
  <c r="T37" i="10"/>
  <c r="U37" i="10"/>
  <c r="V37" i="10"/>
  <c r="R38" i="10"/>
  <c r="V38" i="10"/>
  <c r="R39" i="10"/>
  <c r="C11" i="10" s="1"/>
  <c r="T39" i="10"/>
  <c r="E11" i="10" s="1"/>
  <c r="V39" i="10"/>
  <c r="R40" i="10"/>
  <c r="S40" i="10"/>
  <c r="T40" i="10"/>
  <c r="U40" i="10"/>
  <c r="V40" i="10"/>
  <c r="R41" i="10"/>
  <c r="S41" i="10"/>
  <c r="T41" i="10"/>
  <c r="U41" i="10"/>
  <c r="V41" i="10"/>
  <c r="R42" i="10"/>
  <c r="S42" i="10"/>
  <c r="T42" i="10"/>
  <c r="U42" i="10"/>
  <c r="V42" i="10"/>
  <c r="R44" i="10"/>
  <c r="S44" i="10"/>
  <c r="T44" i="10"/>
  <c r="U44" i="10"/>
  <c r="R46" i="10"/>
  <c r="S46" i="10"/>
  <c r="T46" i="10"/>
  <c r="U46" i="10"/>
  <c r="V46" i="10"/>
  <c r="R47" i="10"/>
  <c r="S47" i="10"/>
  <c r="T47" i="10"/>
  <c r="U47" i="10"/>
  <c r="V47" i="10"/>
  <c r="S49" i="10"/>
  <c r="T49" i="10"/>
  <c r="U49" i="10"/>
  <c r="V49" i="10"/>
  <c r="R51" i="10"/>
  <c r="S51" i="10"/>
  <c r="T51" i="10"/>
  <c r="U51" i="10"/>
  <c r="R52" i="10"/>
  <c r="S52" i="10"/>
  <c r="T52" i="10"/>
  <c r="U52" i="10"/>
  <c r="V52" i="10"/>
  <c r="R53" i="10"/>
  <c r="S53" i="10"/>
  <c r="T53" i="10"/>
  <c r="U53" i="10"/>
  <c r="V53" i="10"/>
  <c r="R55" i="10"/>
  <c r="S55" i="10"/>
  <c r="T55" i="10"/>
  <c r="U55" i="10"/>
  <c r="S56" i="10"/>
  <c r="T56" i="10"/>
  <c r="U56" i="10"/>
  <c r="V56" i="10"/>
  <c r="R58" i="10"/>
  <c r="S58" i="10"/>
  <c r="T58" i="10"/>
  <c r="U58" i="10"/>
  <c r="V58" i="10"/>
  <c r="R62" i="10"/>
  <c r="R63" i="10"/>
  <c r="S63" i="10"/>
  <c r="T63" i="10"/>
  <c r="U63" i="10"/>
  <c r="V63" i="10"/>
  <c r="R64" i="10"/>
  <c r="S64" i="10"/>
  <c r="T64" i="10"/>
  <c r="U64" i="10"/>
  <c r="V64" i="10"/>
  <c r="S65" i="10"/>
  <c r="T65" i="10"/>
  <c r="E8" i="10" s="1"/>
  <c r="U65" i="10"/>
  <c r="V65" i="10"/>
  <c r="R66" i="10"/>
  <c r="S66" i="10"/>
  <c r="T66" i="10"/>
  <c r="U66" i="10"/>
  <c r="V66" i="10"/>
  <c r="R67" i="10"/>
  <c r="S67" i="10"/>
  <c r="T67" i="10"/>
  <c r="U67" i="10"/>
  <c r="V67" i="10"/>
  <c r="R68" i="10"/>
  <c r="S68" i="10"/>
  <c r="T68" i="10"/>
  <c r="U68" i="10"/>
  <c r="V68" i="10"/>
  <c r="R69" i="10"/>
  <c r="S69" i="10"/>
  <c r="T69" i="10"/>
  <c r="U69" i="10"/>
  <c r="V69" i="10"/>
  <c r="R72" i="10"/>
  <c r="S72" i="10"/>
  <c r="T72" i="10"/>
  <c r="U72" i="10"/>
  <c r="V72" i="10"/>
  <c r="R73" i="10"/>
  <c r="S73" i="10"/>
  <c r="T73" i="10"/>
  <c r="U73" i="10"/>
  <c r="V73" i="10"/>
  <c r="R74" i="10"/>
  <c r="S74" i="10"/>
  <c r="T74" i="10"/>
  <c r="U74" i="10"/>
  <c r="V74" i="10"/>
  <c r="R75" i="10"/>
  <c r="S75" i="10"/>
  <c r="T75" i="10"/>
  <c r="U75" i="10"/>
  <c r="V75" i="10"/>
  <c r="R76" i="10"/>
  <c r="S76" i="10"/>
  <c r="T76" i="10"/>
  <c r="U76" i="10"/>
  <c r="V76" i="10"/>
  <c r="R77" i="10"/>
  <c r="S77" i="10"/>
  <c r="T77" i="10"/>
  <c r="U77" i="10"/>
  <c r="V77" i="10"/>
  <c r="R78" i="10"/>
  <c r="S78" i="10"/>
  <c r="T78" i="10"/>
  <c r="U78" i="10"/>
  <c r="V78" i="10"/>
  <c r="R79" i="10"/>
  <c r="S79" i="10"/>
  <c r="T79" i="10"/>
  <c r="U79" i="10"/>
  <c r="V79" i="10"/>
  <c r="R80" i="10"/>
  <c r="S80" i="10"/>
  <c r="T80" i="10"/>
  <c r="U80" i="10"/>
  <c r="V80" i="10"/>
  <c r="R81" i="10"/>
  <c r="S81" i="10"/>
  <c r="T81" i="10"/>
  <c r="U81" i="10"/>
  <c r="V81" i="10"/>
  <c r="R82" i="10"/>
  <c r="S82" i="10"/>
  <c r="T82" i="10"/>
  <c r="U82" i="10"/>
  <c r="V82" i="10"/>
  <c r="R83" i="10"/>
  <c r="S83" i="10"/>
  <c r="T83" i="10"/>
  <c r="U83" i="10"/>
  <c r="V83" i="10"/>
  <c r="R84" i="10"/>
  <c r="S84" i="10"/>
  <c r="T84" i="10"/>
  <c r="U84" i="10"/>
  <c r="V84" i="10"/>
  <c r="R85" i="10"/>
  <c r="S85" i="10"/>
  <c r="T85" i="10"/>
  <c r="U85" i="10"/>
  <c r="V85" i="10"/>
  <c r="R86" i="10"/>
  <c r="S86" i="10"/>
  <c r="T86" i="10"/>
  <c r="U86" i="10"/>
  <c r="V86" i="10"/>
  <c r="R87" i="10"/>
  <c r="S87" i="10"/>
  <c r="T87" i="10"/>
  <c r="U87" i="10"/>
  <c r="V87" i="10"/>
  <c r="R88" i="10"/>
  <c r="S88" i="10"/>
  <c r="T88" i="10"/>
  <c r="U88" i="10"/>
  <c r="V88" i="10"/>
  <c r="R89" i="10"/>
  <c r="S89" i="10"/>
  <c r="T89" i="10"/>
  <c r="U89" i="10"/>
  <c r="V89" i="10"/>
  <c r="R90" i="10"/>
  <c r="S90" i="10"/>
  <c r="T90" i="10"/>
  <c r="U90" i="10"/>
  <c r="V90" i="10"/>
  <c r="R91" i="10"/>
  <c r="S91" i="10"/>
  <c r="T91" i="10"/>
  <c r="U91" i="10"/>
  <c r="V91" i="10"/>
  <c r="R92" i="10"/>
  <c r="S92" i="10"/>
  <c r="T92" i="10"/>
  <c r="U92" i="10"/>
  <c r="V92" i="10"/>
  <c r="R93" i="10"/>
  <c r="S93" i="10"/>
  <c r="T93" i="10"/>
  <c r="U93" i="10"/>
  <c r="V93" i="10"/>
  <c r="R94" i="10"/>
  <c r="S94" i="10"/>
  <c r="T94" i="10"/>
  <c r="U94" i="10"/>
  <c r="V94" i="10"/>
  <c r="V35" i="10"/>
  <c r="U35" i="10"/>
  <c r="T35" i="10"/>
  <c r="S35" i="10"/>
  <c r="R35" i="10"/>
  <c r="V36" i="10"/>
  <c r="K46" i="23"/>
  <c r="K49" i="23" s="1"/>
  <c r="P49" i="23"/>
  <c r="N49" i="23"/>
  <c r="L49" i="23"/>
  <c r="J49" i="23"/>
  <c r="P46" i="23"/>
  <c r="N46" i="23"/>
  <c r="L46" i="23"/>
  <c r="J46" i="23"/>
  <c r="M39" i="23"/>
  <c r="O41" i="23"/>
  <c r="O44" i="23" s="1"/>
  <c r="M41" i="23"/>
  <c r="K41" i="23"/>
  <c r="P44" i="23"/>
  <c r="N44" i="23"/>
  <c r="L44" i="23"/>
  <c r="J44" i="23"/>
  <c r="P41" i="23"/>
  <c r="N41" i="23"/>
  <c r="L41" i="23"/>
  <c r="J41" i="23"/>
  <c r="P39" i="23"/>
  <c r="N39" i="23"/>
  <c r="O36" i="23"/>
  <c r="K36" i="23"/>
  <c r="K32" i="23" s="1"/>
  <c r="P36" i="23"/>
  <c r="N36" i="23"/>
  <c r="L39" i="23"/>
  <c r="J39" i="23"/>
  <c r="L36" i="23"/>
  <c r="J36" i="23"/>
  <c r="P34" i="23"/>
  <c r="P33" i="23"/>
  <c r="P32" i="23"/>
  <c r="B40" i="23"/>
  <c r="C40" i="23"/>
  <c r="D40" i="23"/>
  <c r="E40" i="23"/>
  <c r="F40" i="23"/>
  <c r="G40" i="23" a="1"/>
  <c r="G40" i="23" s="1"/>
  <c r="H40" i="23" a="1"/>
  <c r="H40" i="23" s="1"/>
  <c r="B45" i="23"/>
  <c r="C45" i="23"/>
  <c r="F45" i="23"/>
  <c r="G45" i="23" a="1"/>
  <c r="G45" i="23" s="1"/>
  <c r="H45" i="23" a="1"/>
  <c r="H45" i="23" s="1"/>
  <c r="B50" i="23"/>
  <c r="C50" i="23"/>
  <c r="E50" i="23"/>
  <c r="F50" i="23"/>
  <c r="G50" i="23" a="1"/>
  <c r="G50" i="23" s="1"/>
  <c r="H50" i="23" a="1"/>
  <c r="H50" i="23" s="1"/>
  <c r="B55" i="23"/>
  <c r="C55" i="23"/>
  <c r="D55" i="23"/>
  <c r="E55" i="23"/>
  <c r="F55" i="23"/>
  <c r="G55" i="23" a="1"/>
  <c r="G55" i="23" s="1"/>
  <c r="H55" i="23" a="1"/>
  <c r="H55" i="23" s="1"/>
  <c r="B61" i="23"/>
  <c r="C61" i="23"/>
  <c r="D61" i="23"/>
  <c r="E61" i="23"/>
  <c r="F61" i="23"/>
  <c r="G61" i="23" a="1"/>
  <c r="G61" i="23" s="1"/>
  <c r="H61" i="23" a="1"/>
  <c r="H61" i="23" s="1"/>
  <c r="B35" i="23"/>
  <c r="R36" i="10"/>
  <c r="S36" i="10"/>
  <c r="T36" i="10"/>
  <c r="U36" i="10"/>
  <c r="H35" i="23" a="1"/>
  <c r="H35" i="23" s="1"/>
  <c r="F35" i="23"/>
  <c r="C35" i="23"/>
  <c r="N34" i="23"/>
  <c r="L34" i="23"/>
  <c r="J34" i="23"/>
  <c r="N33" i="23"/>
  <c r="L33" i="23"/>
  <c r="J33" i="23"/>
  <c r="N32" i="23"/>
  <c r="L32" i="23"/>
  <c r="J32" i="23"/>
  <c r="C19" i="22"/>
  <c r="D19" i="22"/>
  <c r="E19" i="22"/>
  <c r="F19" i="22"/>
  <c r="G19" i="22"/>
  <c r="H19" i="22"/>
  <c r="I19" i="22"/>
  <c r="B19" i="22"/>
  <c r="C16" i="22"/>
  <c r="D16" i="22"/>
  <c r="E16" i="22"/>
  <c r="F16" i="22"/>
  <c r="G16" i="22"/>
  <c r="H16" i="22"/>
  <c r="I16" i="22"/>
  <c r="B16" i="22"/>
  <c r="C13" i="22"/>
  <c r="D13" i="22"/>
  <c r="E13" i="22"/>
  <c r="F13" i="22"/>
  <c r="G13" i="22"/>
  <c r="H13" i="22"/>
  <c r="I13" i="22"/>
  <c r="B13" i="22"/>
  <c r="B11" i="10" l="1"/>
  <c r="Q64" i="10"/>
  <c r="Q85" i="10"/>
  <c r="Q87" i="10"/>
  <c r="Q67" i="10"/>
  <c r="Q69" i="10"/>
  <c r="Q77" i="10"/>
  <c r="Q53" i="10"/>
  <c r="Q93" i="10"/>
  <c r="Q79" i="10"/>
  <c r="Q42" i="10"/>
  <c r="Q46" i="10"/>
  <c r="Q35" i="10"/>
  <c r="Q36" i="10"/>
  <c r="Q92" i="10"/>
  <c r="Q84" i="10"/>
  <c r="Q76" i="10"/>
  <c r="Q66" i="10"/>
  <c r="Q90" i="10"/>
  <c r="Q82" i="10"/>
  <c r="Q74" i="10"/>
  <c r="Q47" i="10"/>
  <c r="Q40" i="10"/>
  <c r="Q88" i="10"/>
  <c r="Q80" i="10"/>
  <c r="Q72" i="10"/>
  <c r="Q58" i="10"/>
  <c r="Q91" i="10"/>
  <c r="Q83" i="10"/>
  <c r="Q75" i="10"/>
  <c r="Q94" i="10"/>
  <c r="Q86" i="10"/>
  <c r="Q78" i="10"/>
  <c r="Q68" i="10"/>
  <c r="Q63" i="10"/>
  <c r="Q52" i="10"/>
  <c r="Q41" i="10"/>
  <c r="Q37" i="10"/>
  <c r="Q89" i="10"/>
  <c r="Q81" i="10"/>
  <c r="Q73" i="10"/>
  <c r="C8" i="24"/>
  <c r="B8" i="24" s="1"/>
  <c r="P65" i="24"/>
  <c r="D12" i="24"/>
  <c r="E10" i="10"/>
  <c r="O39" i="23"/>
  <c r="B7" i="24"/>
  <c r="B9" i="24"/>
  <c r="C13" i="24"/>
  <c r="C14" i="24"/>
  <c r="B14" i="24" s="1"/>
  <c r="C6" i="24"/>
  <c r="C10" i="24"/>
  <c r="M40" i="23"/>
  <c r="K48" i="23"/>
  <c r="K45" i="23"/>
  <c r="I41" i="23"/>
  <c r="M44" i="23"/>
  <c r="M43" i="23" s="1"/>
  <c r="K44" i="23"/>
  <c r="O40" i="23"/>
  <c r="K40" i="23"/>
  <c r="I36" i="23"/>
  <c r="K39" i="23"/>
  <c r="K35" i="23"/>
  <c r="O35" i="23"/>
  <c r="M35" i="23"/>
  <c r="C5" i="24" l="1"/>
  <c r="D5" i="24"/>
  <c r="M38" i="23"/>
  <c r="I39" i="23"/>
  <c r="I35" i="23"/>
  <c r="B10" i="24"/>
  <c r="K31" i="23"/>
  <c r="B6" i="24"/>
  <c r="B13" i="24"/>
  <c r="C12" i="24"/>
  <c r="B12" i="24" s="1"/>
  <c r="K38" i="23"/>
  <c r="O43" i="23"/>
  <c r="O38" i="23"/>
  <c r="I40" i="23"/>
  <c r="K43" i="23"/>
  <c r="I44" i="23"/>
  <c r="I43" i="23" s="1"/>
  <c r="S43" i="10"/>
  <c r="T43" i="10"/>
  <c r="U43" i="10"/>
  <c r="V43" i="10"/>
  <c r="V55" i="10"/>
  <c r="Q55" i="10" s="1"/>
  <c r="T62" i="10"/>
  <c r="U62" i="10"/>
  <c r="V62" i="10"/>
  <c r="S62" i="10"/>
  <c r="S60" i="10"/>
  <c r="T60" i="10"/>
  <c r="U60" i="10"/>
  <c r="V60" i="10"/>
  <c r="S48" i="10"/>
  <c r="S54" i="10"/>
  <c r="D8" i="10"/>
  <c r="S71" i="10"/>
  <c r="R70" i="10"/>
  <c r="R71" i="10"/>
  <c r="V50" i="10"/>
  <c r="T54" i="10"/>
  <c r="U54" i="10"/>
  <c r="V54" i="10"/>
  <c r="T48" i="10"/>
  <c r="E7" i="10" s="1"/>
  <c r="U48" i="10"/>
  <c r="V48" i="10"/>
  <c r="V70" i="10"/>
  <c r="T71" i="10"/>
  <c r="U71" i="10"/>
  <c r="V71" i="10"/>
  <c r="D9" i="10"/>
  <c r="C9" i="10"/>
  <c r="R48" i="10"/>
  <c r="T70" i="10"/>
  <c r="T59" i="10"/>
  <c r="T61" i="10"/>
  <c r="S70" i="10"/>
  <c r="R57" i="10"/>
  <c r="R59" i="10"/>
  <c r="S61" i="10"/>
  <c r="R61" i="10"/>
  <c r="S57" i="10"/>
  <c r="V44" i="10"/>
  <c r="Q44" i="10" s="1"/>
  <c r="U39" i="10"/>
  <c r="Q39" i="10" s="1"/>
  <c r="V51" i="10"/>
  <c r="Q51" i="10" s="1"/>
  <c r="S59" i="10"/>
  <c r="T45" i="10"/>
  <c r="U38" i="10"/>
  <c r="R50" i="10"/>
  <c r="U59" i="10"/>
  <c r="Q62" i="10" l="1"/>
  <c r="B5" i="24"/>
  <c r="D4" i="24"/>
  <c r="Q48" i="10"/>
  <c r="Q71" i="10"/>
  <c r="E13" i="10"/>
  <c r="D13" i="10"/>
  <c r="I38" i="23"/>
  <c r="R65" i="10"/>
  <c r="Q65" i="10" s="1"/>
  <c r="R49" i="10"/>
  <c r="C4" i="24"/>
  <c r="O46" i="23"/>
  <c r="T38" i="10"/>
  <c r="E6" i="10" s="1"/>
  <c r="E5" i="10" s="1"/>
  <c r="M46" i="23"/>
  <c r="S38" i="10"/>
  <c r="D6" i="10" s="1"/>
  <c r="D7" i="10"/>
  <c r="D10" i="10"/>
  <c r="B9" i="10"/>
  <c r="C8" i="10"/>
  <c r="B8" i="10" s="1"/>
  <c r="R54" i="10"/>
  <c r="Q54" i="10" s="1"/>
  <c r="U70" i="10"/>
  <c r="Q70" i="10" s="1"/>
  <c r="C7" i="10"/>
  <c r="O32" i="23" l="1"/>
  <c r="O31" i="23" s="1"/>
  <c r="M32" i="23"/>
  <c r="M31" i="23" s="1"/>
  <c r="B4" i="24"/>
  <c r="C10" i="10"/>
  <c r="B10" i="10" s="1"/>
  <c r="Q49" i="10"/>
  <c r="Q38" i="10"/>
  <c r="B7" i="10"/>
  <c r="D5" i="10"/>
  <c r="M45" i="23"/>
  <c r="M49" i="23"/>
  <c r="I46" i="23"/>
  <c r="I32" i="23" s="1"/>
  <c r="O45" i="23"/>
  <c r="O49" i="23"/>
  <c r="O48" i="23" s="1"/>
  <c r="S50" i="10"/>
  <c r="R43" i="10"/>
  <c r="Q43" i="10" s="1"/>
  <c r="R60" i="10"/>
  <c r="Q60" i="10" s="1"/>
  <c r="R45" i="10"/>
  <c r="C13" i="10" l="1"/>
  <c r="B13" i="10" s="1"/>
  <c r="I45" i="23"/>
  <c r="M48" i="23"/>
  <c r="I49" i="23"/>
  <c r="I48" i="23" s="1"/>
  <c r="T57" i="10"/>
  <c r="V61" i="10"/>
  <c r="S45" i="10"/>
  <c r="U61" i="10"/>
  <c r="T50" i="10"/>
  <c r="E14" i="10" s="1"/>
  <c r="V59" i="10"/>
  <c r="Q59" i="10" s="1"/>
  <c r="Q61" i="10" l="1"/>
  <c r="E12" i="10"/>
  <c r="E4" i="10" s="1"/>
  <c r="U45" i="10"/>
  <c r="D14" i="10"/>
  <c r="D12" i="10" s="1"/>
  <c r="D4" i="10" s="1"/>
  <c r="U57" i="10"/>
  <c r="U50" i="10"/>
  <c r="Q50" i="10" s="1"/>
  <c r="V45" i="10"/>
  <c r="Q45" i="10" l="1"/>
  <c r="R56" i="10"/>
  <c r="Q56" i="10" s="1"/>
  <c r="C14" i="10"/>
  <c r="B14" i="10" s="1"/>
  <c r="V57" i="10"/>
  <c r="Q57" i="10" s="1"/>
  <c r="C6" i="10"/>
  <c r="K4" i="10" l="1"/>
  <c r="H4" i="10"/>
  <c r="B6" i="10"/>
  <c r="C5" i="10"/>
  <c r="B5" i="10" s="1"/>
  <c r="C12" i="10"/>
  <c r="B12" i="10" s="1"/>
  <c r="I31" i="23" l="1"/>
  <c r="G4" i="10"/>
  <c r="C4" i="10"/>
  <c r="B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Margo Keerme</author>
  </authors>
  <commentList>
    <comment ref="B6" authorId="0" shapeId="0" xr:uid="{6E7E33FE-4C6E-4A50-BDE2-FC08529B893A}">
      <text>
        <r>
          <rPr>
            <b/>
            <sz val="9"/>
            <color indexed="81"/>
            <rFont val="Segoe UI"/>
            <family val="2"/>
            <charset val="186"/>
          </rPr>
          <t>Margo Keerme:</t>
        </r>
        <r>
          <rPr>
            <sz val="9"/>
            <color indexed="81"/>
            <rFont val="Segoe UI"/>
            <family val="2"/>
            <charset val="186"/>
          </rPr>
          <t xml:space="preserve">
Siin kajastada Digipöörde, kui terviku eesmärki.</t>
        </r>
      </text>
    </comment>
    <comment ref="B9" authorId="0" shapeId="0" xr:uid="{06F42116-DB42-496C-B1B9-7E8A6B63D09D}">
      <text>
        <r>
          <rPr>
            <b/>
            <sz val="9"/>
            <color indexed="81"/>
            <rFont val="Segoe UI"/>
            <family val="2"/>
            <charset val="186"/>
          </rPr>
          <t>Margo Keerme:</t>
        </r>
        <r>
          <rPr>
            <sz val="9"/>
            <color indexed="81"/>
            <rFont val="Segoe UI"/>
            <family val="2"/>
            <charset val="186"/>
          </rPr>
          <t xml:space="preserve">
Siin kajastada Digipöörde tegevuskava (18-24 kuud) eesmärki.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tc={30D1C696-E903-4DAD-A1D9-A3698F9CFEAD}</author>
    <author>tc={4FC96619-02F0-4EFB-8DF1-029097141327}</author>
    <author>tc={A13D744C-1F7F-4DF1-9D3A-3BE786D7CBFE}</author>
    <author>tc={17D791A5-4064-4954-AC3A-282C4AF26E09}</author>
    <author>tc={C5FBD48F-F699-4591-9890-D61A7D09C9D8}</author>
  </authors>
  <commentList>
    <comment ref="O4" authorId="0" shapeId="0" xr:uid="{30D1C696-E903-4DAD-A1D9-A3698F9CFEAD}">
      <text>
        <t xml:space="preserve">[Lõimkommentaar]
Teie Exceli versioon võimaldab teil seda lõimkommentaari lugeda, ent kõik sellesse tehtud muudatused eemaldatakse, kui fail avatakse Exceli uuemas versioonis. Lisateavet leiate siit: https://go.microsoft.com/fwlink/?linkid=870924.
Kommentaar:
    Digipöörde ajaks alates värbamisest
</t>
      </text>
    </comment>
    <comment ref="O5" authorId="1" shapeId="0" xr:uid="{4FC96619-02F0-4EFB-8DF1-029097141327}">
      <text>
        <t>[Lõimkommentaar]
Teie Exceli versioon võimaldab teil seda lõimkommentaari lugeda, ent kõik sellesse tehtud muudatused eemaldatakse, kui fail avatakse Exceli uuemas versioonis. Lisateavet leiate siit: https://go.microsoft.com/fwlink/?linkid=870924.
Kommentaar:
    Digipöörde ajaks alates värbamisest</t>
      </text>
    </comment>
    <comment ref="O6" authorId="2" shapeId="0" xr:uid="{A13D744C-1F7F-4DF1-9D3A-3BE786D7CBFE}">
      <text>
        <t>[Lõimkommentaar]
Teie Exceli versioon võimaldab teil seda lõimkommentaari lugeda, ent kõik sellesse tehtud muudatused eemaldatakse, kui fail avatakse Exceli uuemas versioonis. Lisateavet leiate siit: https://go.microsoft.com/fwlink/?linkid=870924.
Kommentaar:
    Digipöörde ajaks alates värbamisest</t>
      </text>
    </comment>
    <comment ref="O7" authorId="3" shapeId="0" xr:uid="{17D791A5-4064-4954-AC3A-282C4AF26E09}">
      <text>
        <t>[Lõimkommentaar]
Teie Exceli versioon võimaldab teil seda lõimkommentaari lugeda, ent kõik sellesse tehtud muudatused eemaldatakse, kui fail avatakse Exceli uuemas versioonis. Lisateavet leiate siit: https://go.microsoft.com/fwlink/?linkid=870924.
Kommentaar:
    Digipöörde ajaks alates värbamisest</t>
      </text>
    </comment>
    <comment ref="O8" authorId="4" shapeId="0" xr:uid="{C5FBD48F-F699-4591-9890-D61A7D09C9D8}">
      <text>
        <t>[Lõimkommentaar]
Teie Exceli versioon võimaldab teil seda lõimkommentaari lugeda, ent kõik sellesse tehtud muudatused eemaldatakse, kui fail avatakse Exceli uuemas versioonis. Lisateavet leiate siit: https://go.microsoft.com/fwlink/?linkid=870924.
Kommentaar:
    Digipöörde ajaks alates värbamisest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<sst xmlns="http://schemas.openxmlformats.org/spreadsheetml/2006/main" count="1189" uniqueCount="426">
  <si>
    <t>Valdkondlik digipööre</t>
  </si>
  <si>
    <t xml:space="preserve">Elluviija: </t>
  </si>
  <si>
    <t>Kliimaministeerium</t>
  </si>
  <si>
    <t>Valdkondliku digipöörde maksumus kokku (2023-2028) meetme nelja tegevuse lõikes, arvestdes kõiki rahasutsallikaid.</t>
  </si>
  <si>
    <t>Eelarve:</t>
  </si>
  <si>
    <t>Kokku
2023-2025</t>
  </si>
  <si>
    <t>Kokku:</t>
  </si>
  <si>
    <t>1. Infotehnoloogiliste lahenduste väljatöötamine ja arendamine</t>
  </si>
  <si>
    <t>2. küberruumi hoidmine, arendamine ja juurutamine usaldusväärse ja turvalisena</t>
  </si>
  <si>
    <t>3. Teadlikkuse tõstmine</t>
  </si>
  <si>
    <t>4. muu digipöördega seotud otsene kulu</t>
  </si>
  <si>
    <t>KOKKU:</t>
  </si>
  <si>
    <t>Digipöörde olemasolevad rahalised vahedid</t>
  </si>
  <si>
    <t>sh baaseelarve</t>
  </si>
  <si>
    <t>sh muu rahastus</t>
  </si>
  <si>
    <t>sh reserv (SR)</t>
  </si>
  <si>
    <t>sh RRF</t>
  </si>
  <si>
    <t>sh SF 14-20 (töös olev projekt)</t>
  </si>
  <si>
    <t>RRF</t>
  </si>
  <si>
    <t>Digipöörde puuduolevad rahalised vahendid</t>
  </si>
  <si>
    <t>sh RES IKT (vaja juurde taotleda)</t>
  </si>
  <si>
    <t>Puudu olev lisavajadus riigieelarvest, vajadus taotleda RES protsessis.</t>
  </si>
  <si>
    <t>sh SF 21-27 (taotletav raha)</t>
  </si>
  <si>
    <t>Puudu olev lisavajadus SF-st, SF 21-27 valdkondlike digipöörete toetusskeemist.</t>
  </si>
  <si>
    <t>NB! Mõõdikud tuleb täita ainult SF 2021-2027 rahastuse puhul.</t>
  </si>
  <si>
    <t>Meetmete nimekirja tulemusnäitaja:</t>
  </si>
  <si>
    <t>Uute ja uuendatud avalike digiteenuste, -toodete ja -protsesside kasutajad. Mõõtühik: lõppkasutajaid aastas.</t>
  </si>
  <si>
    <t>Elluviija kommentaar</t>
  </si>
  <si>
    <t>Käskkirjas välja toodud elluviijate peale kokku on mõõdiku 2029 sihttase 2 000 000. Välja tuua, milline on teie panus selle mõõdiku täitmisse.</t>
  </si>
  <si>
    <t>Periood</t>
  </si>
  <si>
    <t>2023 algtase</t>
  </si>
  <si>
    <t>2024 sihttase</t>
  </si>
  <si>
    <t>2025 sihttase</t>
  </si>
  <si>
    <t>2026 sihttase</t>
  </si>
  <si>
    <t>2027 sihttase</t>
  </si>
  <si>
    <t>2028 sihttase</t>
  </si>
  <si>
    <t>2029 sihttase</t>
  </si>
  <si>
    <t>2030 lõpptase</t>
  </si>
  <si>
    <t>Väärtus</t>
  </si>
  <si>
    <t>Sisestada tuleb täisarv.</t>
  </si>
  <si>
    <t>Meetmete nimekirja väljundnäitaja:</t>
  </si>
  <si>
    <t xml:space="preserve">Uued või uuendatud digiteenused, -tooted ja -protsessid. Mõõtühik: arv </t>
  </si>
  <si>
    <t>Käskkirjas välja toodud elluviijate peale kokku on mõõdiku 2029 sihttase 35. Välja tuua, milline on teie panus selle mõõdiku täitmisse.
Siia tuleb kokku lugeda lõpule viidud uued või uuendatud digiteenused, - tooted ja -protsessid.</t>
  </si>
  <si>
    <t>LJVISi osas lisandub uus teenus 2025. aastal ja see on vedajate riskihindamise kasutuselevõtt.</t>
  </si>
  <si>
    <t>Kasutuskordade kokku lugemise metoodika määrab elluviija ise arvestades oma valdkonda. Sisestada tuleb täisarv.</t>
  </si>
  <si>
    <t>Avaliku sektori asutused, keda toetatakse digiteenuste, -toodete ja -protsesside väljatöötamiseks. Mõõtühik: Avaliku sektori asutused.</t>
  </si>
  <si>
    <t xml:space="preserve">Käskkirjas välja toodud elluviijate peale kokku on mõõdiku 2029 sihttase 35. Välja tuua, milline on teie panus selle mõõdiku täitmisse.
Siia tuleb kokku lugeda asutused, kes teie digipöörde raames SF toetust kasutavad (elluviija ja partnerid).
</t>
  </si>
  <si>
    <t>KliM, KeMIT ja TRAM.</t>
  </si>
  <si>
    <t>Tükkide kokku lugemise metoodika määrab elluviija ise arvestades oma valdkonda. Sisestada tuleb täisarv.</t>
  </si>
  <si>
    <t>Projektispetsiifiline näitaja (Eesti digiühiskonna arengukava 2030 (DA 2030) mõõdik):</t>
  </si>
  <si>
    <t xml:space="preserve">Avalike digiteenustega rahulolu. Mõõtühik: % </t>
  </si>
  <si>
    <t>Riigiüleselt avalike digiteenustega rahululu peab 2030. aastaks tõusma 90%-le. Välja tuua, milline on teie panus selle mõõdiku täitmisse.</t>
  </si>
  <si>
    <t xml:space="preserve">Lisatud LJVISi riskihindamise süsteemiga rahulolu võimalik kasv. </t>
  </si>
  <si>
    <t>Rahulolu kokku lugemise metoodika määrab elluviija ise arvestades oma valdkonda</t>
  </si>
  <si>
    <t>NB! Kõik summad kajastada ilma käibemaksuta!</t>
  </si>
  <si>
    <t>Elluviija/ministeerium</t>
  </si>
  <si>
    <t>Struktuuriüksus</t>
  </si>
  <si>
    <t>Partner/Asutus</t>
  </si>
  <si>
    <t>Teenuse vastutaja</t>
  </si>
  <si>
    <t>DÜAK plokk</t>
  </si>
  <si>
    <t>Panus arengukava suunda</t>
  </si>
  <si>
    <t>Meetme toetatav tegevus</t>
  </si>
  <si>
    <t>TERE teenus</t>
  </si>
  <si>
    <t>Probleem</t>
  </si>
  <si>
    <t>Tegevuse (algatuse) nimi</t>
  </si>
  <si>
    <t>Tulemus</t>
  </si>
  <si>
    <t>Otsus</t>
  </si>
  <si>
    <t>Valdkonna prioriteet</t>
  </si>
  <si>
    <t>Slaid/allikas</t>
  </si>
  <si>
    <t>Paneeli vajadus</t>
  </si>
  <si>
    <t>Rahastuse allikas</t>
  </si>
  <si>
    <t>Summa kokku</t>
  </si>
  <si>
    <r>
      <t xml:space="preserve">2023
</t>
    </r>
    <r>
      <rPr>
        <sz val="11"/>
        <color theme="1"/>
        <rFont val="Calibri"/>
        <family val="2"/>
        <charset val="186"/>
        <scheme val="minor"/>
      </rPr>
      <t>(Kasutusse võetud vahendid, ehk kohustustega / lepingutega kaetud)</t>
    </r>
  </si>
  <si>
    <r>
      <t xml:space="preserve">Kalkulatsioon ja  allika põhjendus
</t>
    </r>
    <r>
      <rPr>
        <sz val="11"/>
        <color theme="1"/>
        <rFont val="Calibri"/>
        <family val="2"/>
        <charset val="186"/>
        <scheme val="minor"/>
      </rPr>
      <t>Võimalusel kirjeldada siin lahtris, kui on põhjalikum tabeli kujul kalkulatsioon, siis see tuua välja eraldi Exceli lehel ja siin vastava rea lahtris sellele viidata.</t>
    </r>
  </si>
  <si>
    <t>Tegevuse jätkusuutlikkuse kulu</t>
  </si>
  <si>
    <t xml:space="preserve">Kommentaar
</t>
  </si>
  <si>
    <t>RES lisavajaduste grupid</t>
  </si>
  <si>
    <t>RES lisavajaduste kestvus</t>
  </si>
  <si>
    <t>Punkt 5.3.1.
„Toetuse andmise tingimused valdkondlike
digipöörete toetamiseks“</t>
  </si>
  <si>
    <t>Valdkond, osakond, kes elluviija juures teema eest vastutab.</t>
  </si>
  <si>
    <t>Partner/asutus, kelle eelarvest algatusi teostatakse
Punkt 5.6.
„Toetuse andmise tingimused valdkondlike
digipöörete toetamiseks“</t>
  </si>
  <si>
    <t>Vastutav teenuseomanik/
projektijuht</t>
  </si>
  <si>
    <t>(valida rippmenüüst)</t>
  </si>
  <si>
    <t>(valida rippmenüüst, SF TAT käskkirja punkt 3.1. neli tegevust)</t>
  </si>
  <si>
    <t>Kirjutada välja TERE teenuse nimetus</t>
  </si>
  <si>
    <t>Täita kõikide ridade puhul</t>
  </si>
  <si>
    <t>Täita kõikide ridade puhul
(Kui tegmist jätkusuutlikkuse tagamise tegevusega, siis see nimes välja tuua.)</t>
  </si>
  <si>
    <t xml:space="preserve">Täita kõikide ridade puhul.
Kui mitme aastane tegevus/projekt, siis kirjutada välja vähemalt 2024. ja 2025. aasta tulemus ning lõpptulemus.
RES lisavajadustel tuua välja, mida mingi aasta RES rahade eest ära tehakse. Kui lisavajadus on kogu perioodiks ja kulud on aasta-aastalt sama, siis näiteks:
2025-2028 - SF-st arendatu hoolduskulu, väikearendused, majutus riigipilves, jne.
Kui tegevused on aastati erinevad, siis tuua need välja järgmiselt:
2025 - 
2026 - 
2027 -
2028 - </t>
  </si>
  <si>
    <t>ok- rahastada, nok- mitte rahastada, ?-otsus lahtine</t>
  </si>
  <si>
    <t>Unikaalne prioriteet</t>
  </si>
  <si>
    <t xml:space="preserve">Esitatud slaidi number, või viide allikale, kus on võimalik tutvuda vajadusel sisuga, sh täpsemate kalkulatsioonidega </t>
  </si>
  <si>
    <t>Anda hinnang, kas on vajadus äri-, andmete-, arhitektuuri-, või muu paneeli järele.
NB! Paneelivajadus on igal üle 400 000 euro maksval algatusel/tegevusel. Konkreetne paneel, või paneelid otsustatakse MKM ettepanekul kohtumisel elluviijaga.</t>
  </si>
  <si>
    <t>Investeering
(15)</t>
  </si>
  <si>
    <t>Tööjõukulu
(50)</t>
  </si>
  <si>
    <t xml:space="preserve">Majandamiskulu
(55) </t>
  </si>
  <si>
    <t>Välja peab olema toodud tegevuste maksumuste arvutused, koos tundide hinna, tundide arvu ja tunnihinna selgitustega. Arenduste puhul lisada tunnihinna põhjendus varasemate hangetega. Inimeste palkamisel peab lähtuma Fontese palgauuringust ja viitama vastavale tööperele.</t>
  </si>
  <si>
    <t>RES lisavajaduste puhul tuua välja, milliste tabeli SF ridadega on käesolev jätkusuutlikkuse rida seotud. Nt: jätkusuutlikkuse kulu ridadele 38, 39 ja 40.
Kui ei ole tegemist jätkusuutlikkuse kuluga, vaid digipöördes eraldiseisva riigieelarvest täiendavat rahastust vajava tegevusega, siis see siin veerus välja tuua.</t>
  </si>
  <si>
    <t>1. Personaalne riik.
2. AI ja andmed.
3. Õigusaktidest tulenevad vajadused. 
4. Baasi korrastamine.
5. Küberturvalisus.
6. Mittesõjalised riigikaitselised IKT vajadused.</t>
  </si>
  <si>
    <r>
      <t xml:space="preserve">RES lisavajaduste puhul tuua välja kas tegemist </t>
    </r>
    <r>
      <rPr>
        <b/>
        <i/>
        <sz val="11"/>
        <rFont val="Calibri"/>
        <family val="2"/>
        <charset val="186"/>
      </rPr>
      <t>püsikulu</t>
    </r>
    <r>
      <rPr>
        <i/>
        <sz val="11"/>
        <rFont val="Calibri"/>
        <family val="2"/>
        <charset val="186"/>
      </rPr>
      <t xml:space="preserve">ga mis peab minema baasi, või on tegemist </t>
    </r>
    <r>
      <rPr>
        <b/>
        <i/>
        <sz val="11"/>
        <rFont val="Calibri"/>
        <family val="2"/>
        <charset val="186"/>
      </rPr>
      <t>ühekordse kulu</t>
    </r>
    <r>
      <rPr>
        <i/>
        <sz val="11"/>
        <rFont val="Calibri"/>
        <family val="2"/>
        <charset val="186"/>
      </rPr>
      <t>ga konkrteetse(te)l aasta(te)l.</t>
    </r>
  </si>
  <si>
    <t>KeMIT</t>
  </si>
  <si>
    <t>Teede- ja raudtee osakond</t>
  </si>
  <si>
    <t>Eda Rembel</t>
  </si>
  <si>
    <t>I: Digiriik</t>
  </si>
  <si>
    <t>1.2.3. Tulevikukindlad digiriigi platvormid</t>
  </si>
  <si>
    <t>I: Infotehnoloogiliste lahenduste väljatöötamine ja arendamine</t>
  </si>
  <si>
    <t>Ohutuse alase transpordipoliitika kujundamine ja selle elluviimise korraldamine</t>
  </si>
  <si>
    <t xml:space="preserve">Liiklusjärelevalve infosüsteemi tarkvara on vananenud ning seetõttu  pole võimalik tagada infosüsteemi turvalisust, teha täiendavaid edasiarendusi moodulite näol ning täita Euroopa komisjoni poolt seatud nõudeid seoses EL teabevahetussüsteemi ERRU päringute ja veoettevõtete riskihindamisega. Liikmesriigid peavad  kasutusele võtma EL ühtse veoettevõtete riskihindamise süsteemi ((EL) 2022/695). Selle loomiseks on vaja põhjalikult täiendada LJVIS äriloogikat, välja arendada täiendavad X-tee päringud, täiendada olemasolevat teavitamiste moodulit ja olemasolevat andmesidet EL teabevahetussüsteemiga ERRU. 
</t>
  </si>
  <si>
    <r>
      <t xml:space="preserve">Kogu senine funktsionaalsus on kaasajastatud. (kaasaegne programmeerimiskeel, andmebaasimootor ja modulaarne ülesehitus).  On loodud EL ühtse veoettevõtete riskihindamise  moodul ja uus teavituste moodul. On loodud ja kasutusele võetud uued X-teed ja andmevahetus EL teatevahetussüsteemiga ERRU. Tänu sellele on võimalik küsida veoettevõtete riskihindamise infot teistest EL liikmesriikidest ning edastada EL liikmesriikidele  Eesti veoettevõtete riskitaset. Oluliselt on suurenenud kodanikele suunatud e-teenuste kvaliteet. Autenditud kodanik saab tutvuda temaga seotud rikkumiste infoga. Kui kodanik on  veoettevõtte juhatuse liige, saab ta teavituse e-mailile kui infosüsteemi on sisestatud temaga seotud ettevõtte rikkumine.
</t>
    </r>
    <r>
      <rPr>
        <b/>
        <sz val="11"/>
        <rFont val="Calibri"/>
        <family val="2"/>
        <charset val="186"/>
        <scheme val="minor"/>
      </rPr>
      <t xml:space="preserve">TULEMUSED:
2024. aasta lõpuks: </t>
    </r>
    <r>
      <rPr>
        <sz val="11"/>
        <rFont val="Calibri"/>
        <family val="2"/>
        <charset val="186"/>
        <scheme val="minor"/>
      </rPr>
      <t xml:space="preserve">eeldatavad tulemused oleksid - riigihanke läbiviimine arendaja leidmiseks (teostab KEMIT) ning selle arendaja poolt ärianalüüsi koostamine (planeeritud aeg selleks ligikaudu 2 kuud)
</t>
    </r>
    <r>
      <rPr>
        <b/>
        <sz val="11"/>
        <rFont val="Calibri"/>
        <family val="2"/>
        <charset val="186"/>
        <scheme val="minor"/>
      </rPr>
      <t>2025. aasta lõpuks:</t>
    </r>
    <r>
      <rPr>
        <sz val="11"/>
        <rFont val="Calibri"/>
        <family val="2"/>
        <charset val="186"/>
        <scheme val="minor"/>
      </rPr>
      <t xml:space="preserve"> LJVIS moduleeritud süsteemi ja vedajate riskihindamise süsteemi väljaarendamine. Eesti süsteemi ühendamine Euroopa Komisjoni arendatud ERRU süsteemi uue versiooniga.</t>
    </r>
  </si>
  <si>
    <t xml:space="preserve">ok </t>
  </si>
  <si>
    <t>Prioriteet 1</t>
  </si>
  <si>
    <t>LJVIS-i osas planeeritakse arhitektuuripaneel läbida riigihanke dokumentatsioonis sisalduva tehnilise kirjelduse ettevalmistuse käigus.</t>
  </si>
  <si>
    <t>SF 21-27 (taotletav raha)</t>
  </si>
  <si>
    <t>Arvestatud on tunni hinnaga 60 eurot tund. Tundide arv kokku 8750 h. Tunnihinna osas on võetud aluseks KEMITi poolt sõlmitud lepingute keskmine IT-arenduste ühe tunni hind.</t>
  </si>
  <si>
    <t>1. Baaseelarve tegevus, mis sisaldab jätkusuutlikkuse kulusid ja need on samal real välja toodud</t>
  </si>
  <si>
    <t>Transpordiamet</t>
  </si>
  <si>
    <t>Jürgo Vahtra</t>
  </si>
  <si>
    <t>Üleriigilise liikuvuse planeerimine</t>
  </si>
  <si>
    <t xml:space="preserve">Hetkel on tehnoülevaatuste moodul tehnoloogiliselt aegunud liiklusregistri platvormil ning seda ei ole võimalik kasutada mobiilsetes seadmetes. </t>
  </si>
  <si>
    <t>Tehnoülevaatuste mooduli väljaviimine liiklusregistrist.</t>
  </si>
  <si>
    <r>
      <rPr>
        <b/>
        <sz val="11"/>
        <color theme="1"/>
        <rFont val="Calibri"/>
        <family val="2"/>
        <charset val="186"/>
        <scheme val="minor"/>
      </rPr>
      <t>TULEMUSED:</t>
    </r>
    <r>
      <rPr>
        <sz val="11"/>
        <color theme="1"/>
        <rFont val="Calibri"/>
        <family val="2"/>
        <charset val="186"/>
        <scheme val="minor"/>
      </rPr>
      <t xml:space="preserve">
</t>
    </r>
    <r>
      <rPr>
        <b/>
        <sz val="11"/>
        <color theme="1"/>
        <rFont val="Calibri"/>
        <family val="2"/>
        <charset val="186"/>
        <scheme val="minor"/>
      </rPr>
      <t>2024. aasta lõpuks:</t>
    </r>
    <r>
      <rPr>
        <sz val="11"/>
        <color theme="1"/>
        <rFont val="Calibri"/>
        <family val="2"/>
        <charset val="186"/>
        <scheme val="minor"/>
      </rPr>
      <t xml:space="preserve"> hange on läbi viidud, detailanalüüs koostatud, kujundus loodud ja arhitektuurilahendus välja töötatud.
</t>
    </r>
    <r>
      <rPr>
        <b/>
        <sz val="11"/>
        <color theme="1"/>
        <rFont val="Calibri"/>
        <family val="2"/>
        <charset val="186"/>
        <scheme val="minor"/>
      </rPr>
      <t>2025. aasta lõpuks:</t>
    </r>
    <r>
      <rPr>
        <sz val="11"/>
        <color theme="1"/>
        <rFont val="Calibri"/>
        <family val="2"/>
        <charset val="186"/>
        <scheme val="minor"/>
      </rPr>
      <t xml:space="preserve"> TÜV mooduli arendus koos testimisega on lõppenud ning lahendus on toodangukeskkonnas kasutusel.</t>
    </r>
  </si>
  <si>
    <t>nok</t>
  </si>
  <si>
    <t>Prioriteet 2</t>
  </si>
  <si>
    <t>Ei</t>
  </si>
  <si>
    <t>Ümmarguselt on arvestatud töötunni hinnaks €60 ning kalkulatsiooni aluseks on 8316 tundi tööd</t>
  </si>
  <si>
    <t>Helena Rattus</t>
  </si>
  <si>
    <t>TRAMi teenused  on leitavad erinevatest infosüsteemidest (EMDE, MIS, LIS, Sadamaregister, LOIS, TÜV, Velub), kodulehe alalehtedelt ning erinevate viitamistega. Seega õige ja korrektse infosüsteemi leidmine ning nende vahel liikumine on ajakulukas, arusaamatu ning raskesti leitav nii uue kliendi, kui ka juba pikemalt kasutanud kasutaja vaates. Enamus TRAMi teenuste kliente kasutab mitut infosüsteemi enda tegevustega seoses (nii eraisik kui ka ettevõte) lähenedes süsteemidele erinevatest algpunktidest, mis osas peab ka kommunikatsiooni teostama kõikide erinevate infosüsteemide osas eraldi.</t>
  </si>
  <si>
    <r>
      <t xml:space="preserve">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
    </r>
    <r>
      <rPr>
        <b/>
        <sz val="11"/>
        <rFont val="Calibri"/>
        <family val="2"/>
        <charset val="186"/>
        <scheme val="minor"/>
      </rPr>
      <t xml:space="preserve">TULEMUSED: 
2024. aasta lõpuks: </t>
    </r>
    <r>
      <rPr>
        <sz val="11"/>
        <rFont val="Calibri"/>
        <family val="2"/>
        <charset val="186"/>
        <scheme val="minor"/>
      </rPr>
      <t>Digivärava kontseptsiooni leidmiseks on partner olemas ning analüüs ning tehnilise lahenduse kirjeldus olemas, mis kasutab kõige uuemat VEERA disainisüsteemi. Paralleelselt on leitud partner EMDE moderniseerimiseks ning aasta lõpuks on valminud uue lahenduse süsteemianalüüs koos prototüübiga ning alustatud on esimeste mikroteenuste realiseerimisega.Tehnoülevaatuste mooduli arendamiseks on partner leitud ning süsteemianalüüs koos prototüübiga teostatud.</t>
    </r>
  </si>
  <si>
    <t>ok</t>
  </si>
  <si>
    <t>Jah</t>
  </si>
  <si>
    <t>Ümmarguselt on arvestatud töötunni hinnaks €60 ning kalkulatsiooni aluseks on 5000 tundi tööd</t>
  </si>
  <si>
    <r>
      <t xml:space="preserve">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
    </r>
    <r>
      <rPr>
        <b/>
        <sz val="11"/>
        <rFont val="Calibri"/>
        <family val="2"/>
        <charset val="186"/>
        <scheme val="minor"/>
      </rPr>
      <t xml:space="preserve">TULEMUSED: 
2024. aasta lõpuks: </t>
    </r>
    <r>
      <rPr>
        <sz val="11"/>
        <rFont val="Calibri"/>
        <family val="2"/>
        <charset val="186"/>
        <scheme val="minor"/>
      </rPr>
      <t xml:space="preserve">Digivärava kontseptsiooni leidmiseks on partner olemas ning analüüs ning tehnilise lahenduse kirjeldus olemas, mis kasutab kõige uuemat VEERA disainisüsteemi. Paralleelselt on leitud partner EMDE moderniseerimiseks ning aasta lõpuks on valminud uue lahenduse süsteemianalüüs koos prototüübiga ning alustatud on esimeste mikroteenuste realiseerimisega.Tehnoülevaatuste mooduli arendamiseks on partner leitud ning süsteemianalüüs koos prototüübiga teostatud.
</t>
    </r>
    <r>
      <rPr>
        <b/>
        <sz val="11"/>
        <rFont val="Calibri"/>
        <family val="2"/>
        <charset val="186"/>
        <scheme val="minor"/>
      </rPr>
      <t>2025. aasta lõpuks:</t>
    </r>
    <r>
      <rPr>
        <sz val="11"/>
        <rFont val="Calibri"/>
        <family val="2"/>
        <charset val="186"/>
        <scheme val="minor"/>
      </rPr>
      <t xml:space="preserve"> TÜV mooduli arendus koos testimisega on lõppenud ning lahendus on toodangukeskkonnas kasutusel. EMDE moderiseerimise projekti raames on lõpetatud kõik tööd (sh testimine) ning uus süsteem on mikroteenusarhitektuuril töötav ning aasta lõpuks tellija poolt ka vastu võetud. E-teeninduses olevate teenuste mikroteenusarhitektuurile on leitud partner ning ka kõik vajalikud tööd teostatud aasta lõpuks (tehniline analüüs+teostus+testimine). Samuti on lähtuvalt digivärava uuest arhitektuurist merenduse infosüsteemidesse sisse viidud vajalikud muudatused+testimine sobitumaks uude digiväravasse. Lisaks on leitud partner Veolubade infosüsteemi moderniseerimiseks ning aasta lõpuks on süsteem moderniseeritud mikroteenusarhitektuurile ning digiväravasse lisatud.</t>
    </r>
  </si>
  <si>
    <t>3. Õigusaktidest tulenevad vajadused</t>
  </si>
  <si>
    <r>
      <rPr>
        <b/>
        <sz val="11"/>
        <color theme="1"/>
        <rFont val="Calibri"/>
        <family val="2"/>
        <charset val="186"/>
        <scheme val="minor"/>
      </rPr>
      <t>Transpordiameti ühtse digivärava loomine (3/8)</t>
    </r>
    <r>
      <rPr>
        <sz val="11"/>
        <color theme="1"/>
        <rFont val="Calibri"/>
        <family val="2"/>
        <charset val="186"/>
        <scheme val="minor"/>
      </rPr>
      <t xml:space="preserve"> – EMDE moderniseerimine ja digiväravasse liidestamine (hange, analüüs, arenduse teine koop, testimine)</t>
    </r>
  </si>
  <si>
    <r>
      <rPr>
        <b/>
        <sz val="11"/>
        <color theme="1"/>
        <rFont val="Calibri"/>
        <family val="2"/>
        <charset val="186"/>
        <scheme val="minor"/>
      </rPr>
      <t>Transpordiameti ühtse digivärava loomine (4/8)</t>
    </r>
    <r>
      <rPr>
        <sz val="11"/>
        <color theme="1"/>
        <rFont val="Calibri"/>
        <family val="2"/>
        <charset val="186"/>
        <scheme val="minor"/>
      </rPr>
      <t xml:space="preserve"> – olemasoleva e-teeninduse tükeldamine mikroteenusteks (hange, analüüs, arendus, testimine)</t>
    </r>
    <r>
      <rPr>
        <sz val="11"/>
        <rFont val="Calibri"/>
        <family val="2"/>
      </rPr>
      <t>.</t>
    </r>
  </si>
  <si>
    <r>
      <t xml:space="preserve">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
    </r>
    <r>
      <rPr>
        <b/>
        <sz val="11"/>
        <rFont val="Calibri"/>
        <family val="2"/>
        <charset val="186"/>
        <scheme val="minor"/>
      </rPr>
      <t xml:space="preserve">TULEMUSED: </t>
    </r>
    <r>
      <rPr>
        <sz val="11"/>
        <rFont val="Calibri"/>
        <family val="2"/>
        <charset val="186"/>
        <scheme val="minor"/>
      </rPr>
      <t xml:space="preserve">
</t>
    </r>
    <r>
      <rPr>
        <b/>
        <sz val="11"/>
        <rFont val="Calibri"/>
        <family val="2"/>
        <charset val="186"/>
        <scheme val="minor"/>
      </rPr>
      <t>2025. aasta lõpuks:</t>
    </r>
    <r>
      <rPr>
        <sz val="11"/>
        <rFont val="Calibri"/>
        <family val="2"/>
        <charset val="186"/>
        <scheme val="minor"/>
      </rPr>
      <t xml:space="preserve"> TÜV mooduli arendus koos testimisega on lõppenud ning lahendus on toodangukeskkonnas kasutusel. EMDE moderiseerimise projekti raames on lõpetatud kõik tööd (sh testimine) ning uus süsteem on mikroteenusarhitektuuril töötav ning aasta lõpuks tellija poolt ka vastu võetud. E-teeninduses olevate teenuste mikroteenusarhitektuurile on leitud partner ning ka kõik vajalikud tööd teostatud aasta lõpuks (tehniline analüüs+teostus+testimine). Samuti on lähtuvalt digivärava uuest arhitektuurist merenduse infosüsteemidesse sisse viidud vajalikud muudatused+testimine sobitumaks uude digiväravasse. Lisaks on leitud partner Veolubade infosüsteemi moderniseerimiseks ning aasta lõpuks on süsteem moderniseeritud mikroteenusarhitektuurile ning digiväravasse lisatud.</t>
    </r>
  </si>
  <si>
    <t>Ümmarguselt on arvestatud töötunni hinnaks €60 ning kalkulatsiooni aluseks on 6666 tundi tööd</t>
  </si>
  <si>
    <r>
      <rPr>
        <b/>
        <sz val="11"/>
        <color theme="1"/>
        <rFont val="Calibri"/>
        <family val="2"/>
        <charset val="186"/>
        <scheme val="minor"/>
      </rPr>
      <t>Transpordiameti ühtse digivärava loomine (5/8)</t>
    </r>
    <r>
      <rPr>
        <sz val="11"/>
        <color theme="1"/>
        <rFont val="Calibri"/>
        <family val="2"/>
        <charset val="186"/>
        <scheme val="minor"/>
      </rPr>
      <t xml:space="preserve"> – merenduse IS-de muudatused digiväravasse sobitumiseks</t>
    </r>
    <r>
      <rPr>
        <sz val="11"/>
        <rFont val="Calibri"/>
        <family val="2"/>
        <scheme val="minor"/>
      </rPr>
      <t>.</t>
    </r>
  </si>
  <si>
    <r>
      <t xml:space="preserve">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
    </r>
    <r>
      <rPr>
        <b/>
        <sz val="11"/>
        <rFont val="Calibri"/>
        <family val="2"/>
        <charset val="186"/>
        <scheme val="minor"/>
      </rPr>
      <t>TULEMUSED: 
2025. aasta lõpuks:</t>
    </r>
    <r>
      <rPr>
        <sz val="11"/>
        <rFont val="Calibri"/>
        <family val="2"/>
        <charset val="186"/>
        <scheme val="minor"/>
      </rPr>
      <t xml:space="preserve"> TÜV mooduli arendus koos testimisega on lõppenud ning lahendus on toodangukeskkonnas kasutusel. EMDE moderiseerimise projekti raames on lõpetatud kõik tööd (sh testimine) ning uus süsteem on mikroteenusarhitektuuril töötav ning aasta lõpuks tellija poolt ka vastu võetud. E-teeninduses olevate teenuste mikroteenusarhitektuurile on leitud partner ning ka kõik vajalikud tööd teostatud aasta lõpuks (tehniline analüüs+teostus+testimine). Samuti on lähtuvalt digivärava uuest arhitektuurist merenduse infosüsteemidesse sisse viidud vajalikud muudatused+testimine sobitumaks uude digiväravasse. Lisaks on leitud partner Veolubade infosüsteemi moderniseerimiseks ning aasta lõpuks on süsteem moderniseeritud mikroteenusarhitektuurile ning digiväravasse lisatud.</t>
    </r>
  </si>
  <si>
    <r>
      <rPr>
        <b/>
        <sz val="11"/>
        <color theme="1"/>
        <rFont val="Calibri"/>
        <family val="2"/>
        <charset val="186"/>
        <scheme val="minor"/>
      </rPr>
      <t>Transpordiameti ühtse digivärava loomine (6/8)</t>
    </r>
    <r>
      <rPr>
        <sz val="11"/>
        <color theme="1"/>
        <rFont val="Calibri"/>
        <family val="2"/>
        <charset val="186"/>
        <scheme val="minor"/>
      </rPr>
      <t xml:space="preserve"> – veolubade IS moderniseerimine ja digiväravasse lisamine (hange, analüüs, arendus, testimine)</t>
    </r>
    <r>
      <rPr>
        <sz val="11"/>
        <rFont val="Calibri"/>
        <family val="2"/>
      </rPr>
      <t>.</t>
    </r>
  </si>
  <si>
    <r>
      <t xml:space="preserve">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
    </r>
    <r>
      <rPr>
        <b/>
        <sz val="11"/>
        <rFont val="Calibri"/>
        <family val="2"/>
        <charset val="186"/>
        <scheme val="minor"/>
      </rPr>
      <t>TULEMUSED: 
2026. aasta lõpuks:</t>
    </r>
    <r>
      <rPr>
        <sz val="11"/>
        <rFont val="Calibri"/>
        <family val="2"/>
        <charset val="186"/>
        <scheme val="minor"/>
      </rPr>
      <t xml:space="preserve">  Lennuohutuse infosüsteemi on sisse viidud muudatused koos testimisega ning sobitatud TRAMi ühtsesse digiväravasse. Lisaks on leitud partner Veolubade infosüsteemi moderniseerimiseks ning aasta lõpuks on süsteem moderniseeritud mikroteenusarhitektuurile ning digiväravasse lisatud.</t>
    </r>
  </si>
  <si>
    <r>
      <rPr>
        <b/>
        <sz val="11"/>
        <color theme="1"/>
        <rFont val="Calibri"/>
        <family val="2"/>
        <charset val="186"/>
        <scheme val="minor"/>
      </rPr>
      <t>Transpordiameti ühtse digivärava loomine (7/8)</t>
    </r>
    <r>
      <rPr>
        <sz val="11"/>
        <color theme="1"/>
        <rFont val="Calibri"/>
        <family val="2"/>
        <charset val="186"/>
        <scheme val="minor"/>
      </rPr>
      <t xml:space="preserve"> – lennunduse IS lisamine TRAMi digiväravasse (hange, analüüs, arendus, testimine)</t>
    </r>
    <r>
      <rPr>
        <sz val="11"/>
        <rFont val="Calibri"/>
        <family val="2"/>
        <scheme val="minor"/>
      </rPr>
      <t>.</t>
    </r>
  </si>
  <si>
    <t>Ümmarguselt on arvestatud töötunni hinnaks €60 ning kalkulatsiooni aluseks on 8333 tundi tööd</t>
  </si>
  <si>
    <r>
      <rPr>
        <b/>
        <sz val="11"/>
        <color theme="1"/>
        <rFont val="Calibri"/>
        <family val="2"/>
        <charset val="186"/>
        <scheme val="minor"/>
      </rPr>
      <t>Transpordiameti ühtse digivärava loomine (8/8)</t>
    </r>
    <r>
      <rPr>
        <sz val="11"/>
        <color theme="1"/>
        <rFont val="Calibri"/>
        <family val="2"/>
        <charset val="186"/>
        <scheme val="minor"/>
      </rPr>
      <t xml:space="preserve"> – maaletoojate teenuse loomine digiväravasse ja väljaviimine liiklusregistrist (hange, analüüs, arendus, testimine).</t>
    </r>
  </si>
  <si>
    <r>
      <t xml:space="preserve">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
    </r>
    <r>
      <rPr>
        <b/>
        <sz val="11"/>
        <rFont val="Calibri"/>
        <family val="2"/>
        <charset val="186"/>
        <scheme val="minor"/>
      </rPr>
      <t xml:space="preserve">TULEMUSED: 
2027. aasta lõpuks: </t>
    </r>
    <r>
      <rPr>
        <sz val="11"/>
        <rFont val="Calibri"/>
        <family val="2"/>
        <charset val="186"/>
        <scheme val="minor"/>
      </rPr>
      <t>Maaletoojate teenus on digiväravasse loodud eraldi mikroteenusena ning väljaviidud monoliitsest liiklusregistrist</t>
    </r>
  </si>
  <si>
    <t>Remo Kuningas</t>
  </si>
  <si>
    <t>Transpordiameti suurem eesmärk on koondada kõik e-teenused ühtse digivärava alla. Hetkel on kasutusel palju erinevaid stiiliraamtatuid ning erineva väljanägemisega süsteemide kokku koondamine muudab kasutajale pildi üsna kirjuks.</t>
  </si>
  <si>
    <t>E-teeninduse VEERA disainisüsteemile viimine.</t>
  </si>
  <si>
    <r>
      <t xml:space="preserve">TULEMUSED:
2025. aasta lõpuks: </t>
    </r>
    <r>
      <rPr>
        <sz val="11"/>
        <color theme="1"/>
        <rFont val="Calibri"/>
        <family val="2"/>
        <charset val="186"/>
        <scheme val="minor"/>
      </rPr>
      <t>E-teenindus on viidud üle VEERA disainisüsteemile</t>
    </r>
  </si>
  <si>
    <t>1.2.1. Avalike teenuste juhtimise ja kasutajakesksuse juurutamine</t>
  </si>
  <si>
    <t>IV: muu digipöördega seotud otsene kulu</t>
  </si>
  <si>
    <t>Infosüsteemide arendamine, teenindamine ja hooldamine.</t>
  </si>
  <si>
    <t>Lisanduvate tööülesannete teostamiseks personali värbamine.</t>
  </si>
  <si>
    <t>2024. aastal värvatakse:
- IS ärianalüütik,
- IT projektijuht,
- Infoturbespetsialist,
- Halduse valdkonna töötaja,
- Helpdeski töötaja</t>
  </si>
  <si>
    <t>2024. aastal värvatakse:
- Liiklusjärelevalve infosüsteemi edasiarenduse IT projektijuht
- Ühtse digivärava ja liiklusjärelevalve süsteemiarhitekt
- Transpordiameti ühtse digivärava IT projektijuht</t>
  </si>
  <si>
    <t>Projekti jätkusuutlikkuse kulud on planeeritud KeMITi eelarvesse ning tagatud vähemalt viie aasta jooksul pärast arenduste lõppu 2025. aastal (2026–2030). 2026. aastal on jätkusuutlikkuse planeeritavad kulud 45 000 eurot ning iga järgmise aasta kulud on 30 000 eurot.</t>
  </si>
  <si>
    <t>Baaseelarve</t>
  </si>
  <si>
    <t>Transpordiameti ühtse digivärava loomine.</t>
  </si>
  <si>
    <t xml:space="preserve">Projekti jätkusuutlikkuse kulud on juba taotleja eelarves olemas ning tagatud vähemalt viie aasta jooksul (ca 400 000 € aastas). </t>
  </si>
  <si>
    <t>1.1.1. Üleminek sündmuspõhistele ja proaktiivsetele teenustele</t>
  </si>
  <si>
    <t>II: Ühenduvus</t>
  </si>
  <si>
    <t>1.1.2. Krativäeline riik</t>
  </si>
  <si>
    <t>II: küberruumi hoidmine, arendamine ja juurutamine usaldusväärse ja turvalisena</t>
  </si>
  <si>
    <t>Muu rahastus</t>
  </si>
  <si>
    <t>+km</t>
  </si>
  <si>
    <t>2. Tegevus on jätkusuutlikkuse kulu (baaseelarve, RES lisataotlus, muu allikas)</t>
  </si>
  <si>
    <t xml:space="preserve">III: Küberturvalisus </t>
  </si>
  <si>
    <t>1.1.3. Inimkeskne Digiriik</t>
  </si>
  <si>
    <t>III: teadlikkuse tõstmine</t>
  </si>
  <si>
    <t>RES IKT (vaja juurde taotleda)</t>
  </si>
  <si>
    <t>3. SF tegevus, mis vajab jätkusuutlikkuse kulusid ja need on eraldi real välja toodud</t>
  </si>
  <si>
    <t>1.1.4. Roheline digiriik</t>
  </si>
  <si>
    <t>Reserv (SR)</t>
  </si>
  <si>
    <t>4. SF tegevus, mis vajab jätkusuutlikkuse kulusid, aga neid pole välja arvutatud ja eraldi real välja toodud</t>
  </si>
  <si>
    <t>5. SF tegevus, mis ei vaja jätkusuutlikkuse kulusid (nt analüüs)</t>
  </si>
  <si>
    <t>1.2.2. Andmepõhine riigivalitsemine ja andmete taaskasutus</t>
  </si>
  <si>
    <t>SF 14-20 (töös olev projekt)</t>
  </si>
  <si>
    <t>3. teadlikkuse tõstmine</t>
  </si>
  <si>
    <t>1.2.4. Keskselt osutatud IT-alusteenused</t>
  </si>
  <si>
    <t>1.2.5. Uute lähenemisviiside pidev katsetamine</t>
  </si>
  <si>
    <t>1.2.6. Avatud innovatsioon ja digiriigi kogukonna arendamine</t>
  </si>
  <si>
    <t>1.2.7. Avaliku sektori digimuutuste võimendamine</t>
  </si>
  <si>
    <t>1.2.8. Sihitud väliskoostöö</t>
  </si>
  <si>
    <t>2.1. Ajakohane ja ettevaatav õigusruum</t>
  </si>
  <si>
    <t>2.2. Juurdepääsuvõrkude väljaarendamine</t>
  </si>
  <si>
    <t>2.3. 5G- ja 6G-baastaristu arendamine</t>
  </si>
  <si>
    <t>Olemasolevad vahendid</t>
  </si>
  <si>
    <t>2.4. Uudsete sisu- ja äriteenuste arendus</t>
  </si>
  <si>
    <t>3.1. Ajakohane küberturvalisuse riiklik korraldus</t>
  </si>
  <si>
    <t>3.2. Suundumiste, riskide ja mõjude analüüsivõime</t>
  </si>
  <si>
    <t>3.3. Suurem küberturvalisuse tagamise võimekus</t>
  </si>
  <si>
    <t>Valdkonna digipööre</t>
  </si>
  <si>
    <t>Kokku</t>
  </si>
  <si>
    <t>Puudu olev jätkusuutlikkuse RES rahastus</t>
  </si>
  <si>
    <t>Algtase</t>
  </si>
  <si>
    <t>Lõpptase</t>
  </si>
  <si>
    <t>Lõpptase 2030</t>
  </si>
  <si>
    <t>Panustab arengukava suundadesse</t>
  </si>
  <si>
    <t>Meetme toetatavad tegevused</t>
  </si>
  <si>
    <t>Algatuse nimi</t>
  </si>
  <si>
    <r>
      <t xml:space="preserve">Kalkulatsioon ja allika põhjendus
</t>
    </r>
    <r>
      <rPr>
        <sz val="11"/>
        <color theme="1"/>
        <rFont val="Calibri"/>
        <family val="2"/>
        <charset val="186"/>
        <scheme val="minor"/>
      </rPr>
      <t>Võimalusel kirjeldada siin lahtris, kui on põhjalikum tabeli kujul kalkulatsioon, siis see tuua välja eraldi Exceli lehel ja siin vastava rea lahtris sellele viidata.</t>
    </r>
  </si>
  <si>
    <t>Kommentaar</t>
  </si>
  <si>
    <t>2023 eelarve täitmine</t>
  </si>
  <si>
    <t>2023 täitmise aruanne / sisu kirjeldus / põhjendused</t>
  </si>
  <si>
    <t>Täita kõikide ridade puhul.
Kui mitme aastane tegevus/projekt, siis kirjutada välja vähemalt 2023. aasta tulemus ja lõpptulemus.</t>
  </si>
  <si>
    <t>Anda hinnang, kas on vajadus äri-, andmete-, arhitektuuri-, või muu paneeli järele</t>
  </si>
  <si>
    <t>Seireküsimused (SF tegevustele):
1. Mis sai 2023. aastal tehtud?
2. Mis jäi 2023. aastal tegemata? Miks jäi tegemata?
3. Kas tegemata jäänud tegevus jäetaksegi tegemata, või lükkub edasi järgmisse perioodi?
4. Mis oli paneeli (andme-, äri, arhitektuuri-) tagasiside ja kas paneeli nõuded on täidetud?
5. Mis ettevalmistavaid tegevusi tehti 2023. aastal 2024, või hiljem algavate algatuste/tegevuste tarvis?
6. Mida on jõutud teha 2024. aasta alguses?</t>
  </si>
  <si>
    <t>Keskkonnaministeerium</t>
  </si>
  <si>
    <t>KeM</t>
  </si>
  <si>
    <t>Keskkonnakorraldus- ja ringmajanduspoliitika kujundamine (KeM)</t>
  </si>
  <si>
    <t>Probleemiks on andmekvaliteet ja -detailsus, andmete töötlemisele kuluv ajamaht, andmete värskus ning läbipaistvus ja usaldusväärsus.</t>
  </si>
  <si>
    <t>Andmepõhine jäätmete, pakendi-, õhu- ja veearuandlus</t>
  </si>
  <si>
    <t>2023: Loodud on andmepõhisel aruandlusel toimiva jäätmearuandluse teenuse kirjeldus ning seda teenust on katsetatud (Excel, XML, rest API vms) kogu kasutajateekonnal ja võimalusel mitme erineva teenuse kasutajaga. Eksperimentaal-arenduste hange on läbi viidud ja leping sõlmitud. 2024: Valmivad eksperimentaalarendused andmepõhise aruandluse vastu võtmiseks ja andmete ärianalüütika töölaudadel kasutamiseks. Koostatakse tegevuskava kogu jäätmearuandluse üle viimiseks reaalajamajanduse andmepõhisele mudelile.</t>
  </si>
  <si>
    <t>ei</t>
  </si>
  <si>
    <t>Maa-amet</t>
  </si>
  <si>
    <t>Ruumiandmete analüüsimine ja avalikustamine (MA)</t>
  </si>
  <si>
    <t>3D ruumiandmete võimekus on madal</t>
  </si>
  <si>
    <t>Ruumiandmete 3D andmeplatformi ja kuvamise ärianalüüs</t>
  </si>
  <si>
    <t>2023. a lõpuks valmib analüüs Eesti elu- ja looduskeskkonna 3D digitaalse mudeli (Geo3D) loomise ning vastava kaardi- ja ruumiandmete digiteenuste platvormi väljaarendamise kohta koos tegevuskavaga.</t>
  </si>
  <si>
    <t>Äripaneel
Arhitektuuripaneel</t>
  </si>
  <si>
    <t>Ruumiandmete 3D andmeplatvormi arendus</t>
  </si>
  <si>
    <t>2024 alustatakse Geo3D IT platvormi loomisega, II etapp (täpne sisu selgub analüüs - rida 35 - tulemusena).</t>
  </si>
  <si>
    <t>Prioriteet 3</t>
  </si>
  <si>
    <t>Geo3D IT platvormi loomine, I etapis 2023 alustatakse kohanimedega seonduva funktsionaalsuse realiseerimisega</t>
  </si>
  <si>
    <t xml:space="preserve">ei </t>
  </si>
  <si>
    <t>Keskkonnamõju tõhusa maandamise meetmete rakendamine (KeM)</t>
  </si>
  <si>
    <t xml:space="preserve">Keskkonnamõju hindamise teenus on aja- ja ressursimahukas </t>
  </si>
  <si>
    <t>Keskkonnamõju hindamise teenuse disain</t>
  </si>
  <si>
    <t>2023. a lõpuks on valminud KMH teenuse disain. Lõpptulemusena on KMH teenus disainitud digiühiskonna nõuetega kooskõlas.</t>
  </si>
  <si>
    <t>KeM, KeMIT</t>
  </si>
  <si>
    <t xml:space="preserve">KMH digipöörde juhtimine valitsemisalas. </t>
  </si>
  <si>
    <t>KMH digipöörde projektijuhtimine KeMis ja KeMITis.</t>
  </si>
  <si>
    <t xml:space="preserve">2023. a lõpuks on värvatud digipöörde projektijuhid KeMi ja KeMITisse. Kogu digipöörde ajaks on tagatud KMH digipöörde tõhus ja tulemuslik juhtimine. </t>
  </si>
  <si>
    <t>Looduskaitsepoliitika kujundamine ja rakendamine (KeM)</t>
  </si>
  <si>
    <t>EELISe kasutajasõbralikkuse tõstmiseks on vaja mitmed täiendavad teenused välja arendada</t>
  </si>
  <si>
    <t xml:space="preserve">EELISe kaitsekorralduskavade arendus (LIFE IP ForEst&amp;FarmLand) </t>
  </si>
  <si>
    <t>2025-2026: Välja on arendatud EELISe tuumikosa (objektide haldus jne), kaardirakendus, välitöövahend ja kaitsekorralduskavade haldus</t>
  </si>
  <si>
    <t>EELISe olemasolev lahendus on tehniliselt aegunud ja 2020. aastal alustati uue EELISe arendamisega</t>
  </si>
  <si>
    <t>EELISe funktsionaalsuste arendus</t>
  </si>
  <si>
    <t>2023-2024: Valminud on liikide, liigi vaatluste, liigi leiukohtade, kaitstavate alade ja inv elupaikade haldus ning peamised funktsionaalsused</t>
  </si>
  <si>
    <t>Keskkonnaamet</t>
  </si>
  <si>
    <t>Keskkonnatasu deklareerimine ja kontrollimine (KeA)</t>
  </si>
  <si>
    <t>Tuuleenergiast elektrienergia tootmise tasu (tuulikutasu) deklareerimiseks puudus keskkond</t>
  </si>
  <si>
    <t>Tuulikutasude KOTKASE liidese arendus (RePower)</t>
  </si>
  <si>
    <t>Alates 01.07.2023 on tuulikutasu võimalik deklareerida KOTKASes.</t>
  </si>
  <si>
    <t>Erinevad keskkonnaandmed ei ole operatiivselt ja sesostatult kättesaadavad</t>
  </si>
  <si>
    <t xml:space="preserve">EELIS: Maaomanike kaitstavatest loodusobjektidest teavitamise funktsionaalsuse arendus. </t>
  </si>
  <si>
    <t xml:space="preserve">2023. a lõpuks on valminud analüüsid teavitamise arendusteks. 2024. a lõpuks toimub maaomanike teavitamine kaitstavatest loodusobjektidest ,liigi leiukohtadest, Natura 2000 elupaikadest  ning rahvusvahelistest  aladest, samuti teavitamine vääriselupaikadest ja toetuse aladest.
</t>
  </si>
  <si>
    <t>KAUR</t>
  </si>
  <si>
    <t>Keskkonnaandmed ei ole seostatult kättesaadavad sh puuduvad andmeteenused avalikusele</t>
  </si>
  <si>
    <t>Keskkonnaportaali ja alliksüsteemide arendused (SEME3)</t>
  </si>
  <si>
    <t>Algab 2024</t>
  </si>
  <si>
    <t>Keskkonnaseire andmete kogumise ja avalikustamise infosüsteemi (KESE) jõudlus ja kasutajadisain on ajale jalgu jäänud</t>
  </si>
  <si>
    <t>KESE kaasajastamine (SEME3)</t>
  </si>
  <si>
    <t>2023. a lõpuks on loodud KESE automaatsed andmevahetused  partnersüsteemidega. 2024. a lõpuks on loodud nüüdisaegsed tööriistad andmetega töötamiseks.</t>
  </si>
  <si>
    <t>Erinevad keskkonnaandmed ei ole operatiivselt ja sesostatult kättesaadavad, palju käsitööd ning andmed on raskesti mõistetavad ja seostatavad</t>
  </si>
  <si>
    <t>EELISE kaitsekorralduse ploki edasiarendus (Šveitsi rahastus), EELIS analüütika täiendused, EELIS-väliste andmebaaside (JAHIS, PlutoF) liidestus, vajadusel ja võimalusel arendused Keskkonnaportaalis</t>
  </si>
  <si>
    <t>2023-2027. IT arendustega alustatakse 2024. Loodud süsteemidevahelised liidestused, vähendatud käsitööd, andmete liikumine on muutunud operatiivsemaks, andmed on avalikkusele kättesaadavad, kergesti mõistetavad ja kasutatavad</t>
  </si>
  <si>
    <t>1. Tegevus sisaldab jätkusuutlikkuse kulusid ja need on samal real välja toodud.</t>
  </si>
  <si>
    <t>2. Tegevus on jätkusuutlikkuse kulu</t>
  </si>
  <si>
    <t>3. Tegevus, mis vajab jätkusuutlikkuse kulusid ja need on eraldi real välja toodud</t>
  </si>
  <si>
    <t>4. Tegevus, mis vajab jätkusuutlikkuse kulusid, aga neid pole välja arvutatud ja eraldi real välja toodud</t>
  </si>
  <si>
    <t>5. Tegevus, mis ei vaja jätkusuutlikkuse kulusid.</t>
  </si>
  <si>
    <t>Kliimaministeeriumi valdkondlik digipööre</t>
  </si>
  <si>
    <t>Panus Eesti 2035 näitajatesse: Sooline võrdõiguslikkus, hoolivus ja koostöömeelsus, ligipääsevatus, KOV rahulolu teenusega</t>
  </si>
  <si>
    <t>Seos DA 2030 arengukavaga -peab olema välja toodud DA 2030 rahulolu mõõdik ning metoodika, kuidas parim kasutajakogemus saavutatakse.</t>
  </si>
  <si>
    <t xml:space="preserve">Seos vastava valdkonna arengukavaga </t>
  </si>
  <si>
    <t>Tegevuse seos rakenduskava poliitikaeesmärk 1 „Nutikam Eesti“ erieesmärgi „digitaliseerimisest kasu toomine kodanike, ettevõtjate, teadusasutuste ja avaliku sektori asutuste jaoks"  kasusaajaga</t>
  </si>
  <si>
    <t>Tegevuse põhjendatus - tegevus on seotud TAT eesmärkide ja tulemuste saavutamisega ning on läbinud koordineerija nõustamise kontroll-lehtede alusel</t>
  </si>
  <si>
    <t>Tegevuse kuluefektiivsus -tegevuse hinnastamisel on arvestatud parimaid praktikaid ja üldist tava (nt hangete raamlepingu hindasid, personalil Fontese uuringuid jms)</t>
  </si>
  <si>
    <t>Tegevuse elluviija suutlikkus tegevust ellu viia - arvestatud on elluviija või partneri varasemat kogemusi ja võimekust</t>
  </si>
  <si>
    <t>Elluviija: Kliimaministeerium</t>
  </si>
  <si>
    <t>x</t>
  </si>
  <si>
    <t>2. Küberruumi hoidmine, arendamine ja juurutamine usaldusväärse ja turvalisena</t>
  </si>
  <si>
    <t>3. Teadlikkuse tõstmine (teadlikkuse tõstmine punktides 3.1.1., 3.1.2. ja 3.1.4. nimetatud tegevuste osas, sealhulgas elluviija ja partnerite teadlikkuse tõstmine )</t>
  </si>
  <si>
    <t>4. Muu digipöördega seotud otsene kulu (valdkondliku digipöörde elluviimisega seotud tegevused)</t>
  </si>
  <si>
    <t>EELARVE KOKKU</t>
  </si>
  <si>
    <t>2023
algtase</t>
  </si>
  <si>
    <t>2024
sihttase</t>
  </si>
  <si>
    <t>2025
sihttase</t>
  </si>
  <si>
    <t>2026
sihttase</t>
  </si>
  <si>
    <t>2027
sihttase</t>
  </si>
  <si>
    <t>2028
sihttase</t>
  </si>
  <si>
    <t>2029
sihttase</t>
  </si>
  <si>
    <t>2030
lõpptase</t>
  </si>
  <si>
    <t>Valdkondliku digipöörde tegevuskava – Kliimaministeerium</t>
  </si>
  <si>
    <r>
      <t>Digipöörde eesmärk:</t>
    </r>
    <r>
      <rPr>
        <sz val="11"/>
        <color theme="1"/>
        <rFont val="Calibri"/>
        <family val="2"/>
        <charset val="186"/>
        <scheme val="minor"/>
      </rPr>
      <t> </t>
    </r>
  </si>
  <si>
    <r>
      <t>Digipöörde tegevuskava eesmärk:</t>
    </r>
    <r>
      <rPr>
        <sz val="11"/>
        <color theme="1"/>
        <rFont val="Calibri"/>
        <family val="2"/>
        <charset val="186"/>
        <scheme val="minor"/>
      </rPr>
      <t> </t>
    </r>
  </si>
  <si>
    <t xml:space="preserve">Kliimaministeerium valdkondliku digipöörde 2023-2024 maksumus ilma käibemaksuta: </t>
  </si>
  <si>
    <r>
      <t>Kokku</t>
    </r>
    <r>
      <rPr>
        <sz val="11"/>
        <rFont val="Calibri"/>
        <family val="2"/>
        <charset val="186"/>
        <scheme val="minor"/>
      </rPr>
      <t> </t>
    </r>
  </si>
  <si>
    <r>
      <t>2023</t>
    </r>
    <r>
      <rPr>
        <sz val="11"/>
        <rFont val="Calibri"/>
        <family val="2"/>
        <charset val="186"/>
        <scheme val="minor"/>
      </rPr>
      <t> </t>
    </r>
  </si>
  <si>
    <r>
      <t>2024</t>
    </r>
    <r>
      <rPr>
        <sz val="11"/>
        <rFont val="Calibri"/>
        <family val="2"/>
        <charset val="186"/>
        <scheme val="minor"/>
      </rPr>
      <t> </t>
    </r>
  </si>
  <si>
    <r>
      <t>Olemasolevad vahendid</t>
    </r>
    <r>
      <rPr>
        <sz val="11"/>
        <rFont val="Calibri"/>
        <family val="2"/>
        <charset val="186"/>
        <scheme val="minor"/>
      </rPr>
      <t> </t>
    </r>
  </si>
  <si>
    <r>
      <t>SF 2021-2027</t>
    </r>
    <r>
      <rPr>
        <sz val="11"/>
        <rFont val="Calibri"/>
        <family val="2"/>
        <charset val="186"/>
        <scheme val="minor"/>
      </rPr>
      <t> </t>
    </r>
  </si>
  <si>
    <r>
      <t>RES 2024-2027</t>
    </r>
    <r>
      <rPr>
        <sz val="11"/>
        <rFont val="Calibri"/>
        <family val="2"/>
        <charset val="186"/>
        <scheme val="minor"/>
      </rPr>
      <t> </t>
    </r>
  </si>
  <si>
    <t>Kliimaministeerium valdkondliku digipöörde 2023-2025 
SF 2021-2027 toetuse summa koos käibemaksuga</t>
  </si>
  <si>
    <r>
      <t>2025</t>
    </r>
    <r>
      <rPr>
        <sz val="11"/>
        <rFont val="Calibri"/>
        <family val="2"/>
        <charset val="186"/>
        <scheme val="minor"/>
      </rPr>
      <t> </t>
    </r>
  </si>
  <si>
    <t>Ministeerium (elluviija) /
partner</t>
  </si>
  <si>
    <t>Rahastuse allikas / meetme tegevus (SF)</t>
  </si>
  <si>
    <t>2023 kokku</t>
  </si>
  <si>
    <t>2024 kokku</t>
  </si>
  <si>
    <t>2025 kokku</t>
  </si>
  <si>
    <t>(EA konto)</t>
  </si>
  <si>
    <t>KOKKU</t>
  </si>
  <si>
    <t>Summa koos käibemaksuga:</t>
  </si>
  <si>
    <r>
      <t>Liikide lõikes</t>
    </r>
    <r>
      <rPr>
        <sz val="10"/>
        <color rgb="FF040C0C"/>
        <rFont val="Calibri"/>
        <family val="2"/>
        <charset val="186"/>
        <scheme val="minor"/>
      </rPr>
      <t>​</t>
    </r>
  </si>
  <si>
    <t>Eelarve täitmine 31.12.2023</t>
  </si>
  <si>
    <r>
      <t>Eelarve</t>
    </r>
    <r>
      <rPr>
        <sz val="10"/>
        <color rgb="FF000000"/>
        <rFont val="Calibri"/>
        <family val="2"/>
        <charset val="186"/>
        <scheme val="minor"/>
      </rPr>
      <t>​</t>
    </r>
  </si>
  <si>
    <r>
      <t>Täitmine</t>
    </r>
    <r>
      <rPr>
        <sz val="10"/>
        <color rgb="FF000000"/>
        <rFont val="Calibri"/>
        <family val="2"/>
        <charset val="186"/>
        <scheme val="minor"/>
      </rPr>
      <t>​</t>
    </r>
  </si>
  <si>
    <r>
      <t>Jääk</t>
    </r>
    <r>
      <rPr>
        <sz val="10"/>
        <color rgb="FF000000"/>
        <rFont val="Calibri"/>
        <family val="2"/>
        <charset val="186"/>
        <scheme val="minor"/>
      </rPr>
      <t>​</t>
    </r>
  </si>
  <si>
    <r>
      <t>Täitmise %</t>
    </r>
    <r>
      <rPr>
        <sz val="10"/>
        <color rgb="FF000000"/>
        <rFont val="Calibri"/>
        <family val="2"/>
        <charset val="186"/>
        <scheme val="minor"/>
      </rPr>
      <t>​</t>
    </r>
  </si>
  <si>
    <t>Kokku​</t>
  </si>
  <si>
    <t>Riigieelarve​</t>
  </si>
  <si>
    <t>Välistoetused​</t>
  </si>
  <si>
    <t>Muud​</t>
  </si>
  <si>
    <r>
      <t>Majandusliku sisu lõikes</t>
    </r>
    <r>
      <rPr>
        <sz val="10"/>
        <color rgb="FF000000"/>
        <rFont val="Calibri"/>
        <family val="2"/>
        <charset val="186"/>
        <scheme val="minor"/>
      </rPr>
      <t>​</t>
    </r>
  </si>
  <si>
    <t>Investeeringud​</t>
  </si>
  <si>
    <t>Tööjõukulud</t>
  </si>
  <si>
    <t>​Majandamiskulud​</t>
  </si>
  <si>
    <t>​Toetused ja muud</t>
  </si>
  <si>
    <t>2024 eelarve</t>
  </si>
  <si>
    <r>
      <t>Liikide lõikes</t>
    </r>
    <r>
      <rPr>
        <sz val="10"/>
        <color rgb="FF000000"/>
        <rFont val="Calibri"/>
        <family val="2"/>
        <charset val="186"/>
        <scheme val="minor"/>
      </rPr>
      <t>​</t>
    </r>
  </si>
  <si>
    <r>
      <t>Majandusliku sisu lõikes</t>
    </r>
    <r>
      <rPr>
        <sz val="10"/>
        <color rgb="FF000000"/>
        <rFont val="Calibri"/>
        <family val="2"/>
        <charset val="186"/>
        <scheme val="minor"/>
      </rPr>
      <t>​</t>
    </r>
  </si>
  <si>
    <t>Personali muutus</t>
  </si>
  <si>
    <r>
      <t>Valitsemisala IKT töötajate arv</t>
    </r>
    <r>
      <rPr>
        <sz val="11"/>
        <color rgb="FF000000"/>
        <rFont val="Raleway"/>
        <charset val="186"/>
      </rPr>
      <t>​</t>
    </r>
  </si>
  <si>
    <r>
      <t>01.01.2025*</t>
    </r>
    <r>
      <rPr>
        <sz val="11"/>
        <color rgb="FF000000"/>
        <rFont val="Raleway"/>
        <charset val="186"/>
      </rPr>
      <t>​</t>
    </r>
  </si>
  <si>
    <r>
      <t>01.01.2026*</t>
    </r>
    <r>
      <rPr>
        <sz val="11"/>
        <color rgb="FF000000"/>
        <rFont val="Raleway"/>
        <charset val="186"/>
      </rPr>
      <t>​</t>
    </r>
  </si>
  <si>
    <r>
      <t>01.01.2027*</t>
    </r>
    <r>
      <rPr>
        <sz val="11"/>
        <color rgb="FF000000"/>
        <rFont val="Raleway"/>
        <charset val="186"/>
      </rPr>
      <t>​</t>
    </r>
  </si>
  <si>
    <t>Töötajate arv ​</t>
  </si>
  <si>
    <t>Kasv​ (%, võrrelduna eelmise aastaga)</t>
  </si>
  <si>
    <t>* Prognoos</t>
  </si>
  <si>
    <t>Seisuga 01.01.2023</t>
  </si>
  <si>
    <t>Seisuga 01.01.2024</t>
  </si>
  <si>
    <t>IKT Personal</t>
  </si>
  <si>
    <t>Täidetud/olemas</t>
  </si>
  <si>
    <t>Täitmata</t>
  </si>
  <si>
    <t>andmekorraldusanalüütik​</t>
  </si>
  <si>
    <t>andmekvaliteedi kontrolli spetsialist​</t>
  </si>
  <si>
    <t>andmelao arendaja​</t>
  </si>
  <si>
    <t>jurist - ei ole kavas lähiajal täita​</t>
  </si>
  <si>
    <t>projektijuht​</t>
  </si>
  <si>
    <t>rakenduste administraator​</t>
  </si>
  <si>
    <t>riskijuht​</t>
  </si>
  <si>
    <t>süsteemiadministraator​</t>
  </si>
  <si>
    <t>tarkvara arhitekt​</t>
  </si>
  <si>
    <t>testija​</t>
  </si>
  <si>
    <t>tooteomanik​</t>
  </si>
  <si>
    <t>…</t>
  </si>
  <si>
    <t>NB! Tabelis tuua välja valitsemisala kõik IKT ametikohad. Vajadusel lisada ridu juurde.</t>
  </si>
  <si>
    <t>Andmeturve</t>
  </si>
  <si>
    <t>Analüütik (teabe)</t>
  </si>
  <si>
    <t>Arvutigraafika</t>
  </si>
  <si>
    <t>Andmeanalüüs</t>
  </si>
  <si>
    <t>Juhtimine</t>
  </si>
  <si>
    <t xml:space="preserve">Andmeanalüüs ja -seire </t>
  </si>
  <si>
    <t>Konsultandid</t>
  </si>
  <si>
    <t>Andmebaasiadministratsioon</t>
  </si>
  <si>
    <t>Projektijuhtimine</t>
  </si>
  <si>
    <t>Andmehaldur</t>
  </si>
  <si>
    <t>Süsteemiadministratsioon</t>
  </si>
  <si>
    <t>Andmeteadur (teabe)</t>
  </si>
  <si>
    <t>Süsteemianalüüs</t>
  </si>
  <si>
    <t>DEVOPS</t>
  </si>
  <si>
    <t>Süsteemiarhitektuur</t>
  </si>
  <si>
    <t>Haldus</t>
  </si>
  <si>
    <t>Tarkvara programmeerimine</t>
  </si>
  <si>
    <t>Helpdesk</t>
  </si>
  <si>
    <t>Teenuste tugi</t>
  </si>
  <si>
    <t>infoturbe logianalüütik</t>
  </si>
  <si>
    <t>Testimine</t>
  </si>
  <si>
    <t>Infoturbespetsialist</t>
  </si>
  <si>
    <t>IS haldur</t>
  </si>
  <si>
    <t>IS ärianalüütik</t>
  </si>
  <si>
    <t>IT analüütik</t>
  </si>
  <si>
    <t>Klienditeenindus</t>
  </si>
  <si>
    <t>küber pääsuhalduste spetsialist</t>
  </si>
  <si>
    <t>Küberinsener</t>
  </si>
  <si>
    <t>küberintsidentide haldur</t>
  </si>
  <si>
    <t>Küberkaitse spetsialist</t>
  </si>
  <si>
    <t>Masinõpe</t>
  </si>
  <si>
    <t>Rakenduse administraator</t>
  </si>
  <si>
    <t>Registripidaja</t>
  </si>
  <si>
    <t>Tarneinsener</t>
  </si>
  <si>
    <t>Teenuseomanik</t>
  </si>
  <si>
    <t xml:space="preserve">Tootejuhtimine </t>
  </si>
  <si>
    <t>Projekti/tegevuse nimi</t>
  </si>
  <si>
    <t>Digipöörde elluviimisega seotud personal tööperede lõikes</t>
  </si>
  <si>
    <t xml:space="preserve">Digipöörde elluviimisega seotud personal tööperede lõikes </t>
  </si>
  <si>
    <t>Mis aastal on plaanis värvata?</t>
  </si>
  <si>
    <t xml:space="preserve">Kas on võtmetähtsusega? </t>
  </si>
  <si>
    <t>Kas töötaja on olemas või tuleb värvata?</t>
  </si>
  <si>
    <t>Aastane palgakulu</t>
  </si>
  <si>
    <t>Või kas roll on plaanis teenusena sisse osta?</t>
  </si>
  <si>
    <t>Teenusena sisse ostmisel maksumus</t>
  </si>
  <si>
    <t>Kui pikaks ajaks inimene värvatakse, roll teenusena sisse ostetakse?</t>
  </si>
  <si>
    <t>Milline on koormus digipöördes?</t>
  </si>
  <si>
    <t>Värvatud või teenusena sisse ostetutud töötaja rahastamise allikas</t>
  </si>
  <si>
    <t>("2a tegevuskava" lehe J veerg)</t>
  </si>
  <si>
    <t>(Tööpere nimetus, iga töötaja eraldi real)</t>
  </si>
  <si>
    <t>(Tööpere taseme number)</t>
  </si>
  <si>
    <t>(Tööpere nimetuse täpsustav selgitus)</t>
  </si>
  <si>
    <t>(märkida x-ga)</t>
  </si>
  <si>
    <t>(Jah/Ei)</t>
  </si>
  <si>
    <t>(On olemas / Tuleb värvata
tööjõukulu, 50)</t>
  </si>
  <si>
    <t>(olemasolev töötaja, või värvatav)</t>
  </si>
  <si>
    <t>(Jah / EI
majandamiskulu, 55)</t>
  </si>
  <si>
    <t>Kui lühiajaline (alla aasta), siis kogu maksumus, kui pikemaajaline (üle 1 aasta), siis aasta maksumus)</t>
  </si>
  <si>
    <t>(kuuks ajaks, aastaks, kogu digipöörde ajaks, jne)</t>
  </si>
  <si>
    <t>(% tööajast)</t>
  </si>
  <si>
    <t>(Baaseelarve/SF)</t>
  </si>
  <si>
    <t>Infosüsteemide arendamine, teenindamine ja hooldamine (TRAM)</t>
  </si>
  <si>
    <t>Tuleb värvata</t>
  </si>
  <si>
    <t>-</t>
  </si>
  <si>
    <t>Kogu digipöörde ajaks</t>
  </si>
  <si>
    <t>Infosüsteemide arendamine, teenindamine ja hooldamine (KeMIT)</t>
  </si>
  <si>
    <t>KLIM</t>
  </si>
  <si>
    <t>Digipöörde eesmärgiks on transpordivaldkonna infosüsteemide ja e-teenuste kaasajastamine digiühiskonna toimimisele vastavaks suurendades seeläbi kasutajate rahulolu ning liikluskeskkonna turvalisust.</t>
  </si>
  <si>
    <t xml:space="preserve">2025. a lõpuks on kaasajastatud kogu liiklusjärelevalve infosüsteemi (LJVIS) senine funktsionaalsus, mis vastab Euroopa Komisjoni tehnilistele nõuetele ja millega tõuseb oluliselt kodanikele suunatud e-teenuste kvaliteet. Transpordiameti infosüsteemide ühtse digivärava loomise raames on 2025. a lõpuks läbi viidud arenduse teine etapp ja testimine, samuti Transpordiameti e-teeninduse monoliitse backend’i tükeldamine mikroteenusteks ja merenduse infosüsteemide muudatused vastavalt tervikarhitektuurile. </t>
  </si>
  <si>
    <t xml:space="preserve">Veerg „Algatuse nimi“: 
* - Enne algatusega/tegevusega alustamist tuleb läbida äri- ja või arhitektuuripaneel. 
Veerg: „Rahastuse allikas / meetme tegevus (SF)“: 
1 – (Baaseelarve, RES, VV reserv) – summad kajastatakse ilma käibemaksuta ja käibemaks arvestatakse juurde riigieelarvest; 
2 – (SF, nii 14-20, kui 21-27) – toetuse summad kajastatakse koos käibemaksuga, käibemaks on osa toetusest; 
3 – (RRF) – toetuse summad kajastatakse ilma käibemaksuta, käibemaks lisandub toetusele.  
4 – (muu rahastus) – summad kajastatakse ilma käibemaksuta, elluviija vastutab sõltuvalt rahastusest õige käibemaksu kulude katmise eest. </t>
  </si>
  <si>
    <r>
      <rPr>
        <b/>
        <sz val="11"/>
        <color theme="1"/>
        <rFont val="Calibri"/>
        <family val="2"/>
        <charset val="186"/>
        <scheme val="minor"/>
      </rPr>
      <t>Transpordiameti ühtse digivärava loomine (1/8)</t>
    </r>
    <r>
      <rPr>
        <sz val="11"/>
        <color theme="1"/>
        <rFont val="Calibri"/>
        <family val="2"/>
        <charset val="186"/>
        <scheme val="minor"/>
      </rPr>
      <t xml:space="preserve"> – digivärava kontseptsiooni loomine. Ühtse e-teeninduse loomise hanke läbiviimine, detailanalüüsi koostamine, e-teeninduse kujunduse loomine, merenduse infosüsteemide tervik arhitektuuri väljatöötamine, digivärava realiseerimine, terviku testimine, turvatestide läbiviimine.*</t>
    </r>
  </si>
  <si>
    <t>Liiklusjärelevalve infosüsteemi edasiarendus*</t>
  </si>
  <si>
    <t>Liiklusjärelevalve infosüsteemi edasiarendus</t>
  </si>
  <si>
    <r>
      <rPr>
        <b/>
        <sz val="11"/>
        <color theme="1"/>
        <rFont val="Calibri"/>
        <family val="2"/>
        <charset val="186"/>
        <scheme val="minor"/>
      </rPr>
      <t>Transpordiameti ühtse digivärava loomine (2/8)</t>
    </r>
    <r>
      <rPr>
        <sz val="11"/>
        <color theme="1"/>
        <rFont val="Calibri"/>
        <family val="2"/>
        <charset val="186"/>
        <scheme val="minor"/>
      </rPr>
      <t xml:space="preserve"> – EMDE moderniseerimine ja digiväravasse liidestamine (hange, analüüs, arenduse esimene skoop, testimine)</t>
    </r>
    <r>
      <rPr>
        <sz val="11"/>
        <rFont val="Calibri"/>
        <family val="2"/>
      </rPr>
      <t>.*</t>
    </r>
  </si>
  <si>
    <t>Liisa-Ly Pakosta</t>
  </si>
  <si>
    <t>justiits- ja digiminister</t>
  </si>
  <si>
    <r>
      <t>(allkirjastatud digitaalselt)</t>
    </r>
    <r>
      <rPr>
        <sz val="9"/>
        <color rgb="FF000000"/>
        <rFont val="Calibri"/>
        <family val="2"/>
        <charset val="186"/>
        <scheme val="minor"/>
      </rPr>
      <t> </t>
    </r>
  </si>
  <si>
    <t>Tulenevalt majandus- ja infotehnoloogiaministri 25. augusti 2023. a käskkirjast „Toetuse andmise tingimused valdkondlike digipöörete toetamiseks“ allkirjastan/kinnitan Kliimaministeeriumi transpordi valdkonna digipöörde tegevuskava.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</si>
</sst>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quot;€&quot;"/>
    <numFmt numFmtId="165" formatCode="0.0"/>
    <numFmt numFmtId="166" formatCode="_-* #,##0.00\ [$€-425]_-;\-* #,##0.00\ [$€-425]_-;_-* &quot;-&quot;??\ [$€-425]_-;_-@_-"/>
  </numFmts>
  <fonts count="57"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color rgb="FFFF0000"/>
      <name val="Calibri"/>
      <family val="2"/>
      <charset val="186"/>
      <scheme val="minor"/>
    </font>
    <font>
      <sz val="11"/>
      <color rgb="FFFF0000"/>
      <name val="Calibri"/>
      <family val="2"/>
      <charset val="186"/>
      <scheme val="minor"/>
    </font>
    <font>
      <b/>
      <i/>
      <sz val="11"/>
      <color theme="1"/>
      <name val="Calibri"/>
      <family val="2"/>
      <charset val="186"/>
      <scheme val="minor"/>
    </font>
    <font>
      <i/>
      <sz val="11"/>
      <color theme="1"/>
      <name val="Calibri"/>
      <family val="2"/>
      <charset val="186"/>
      <scheme val="minor"/>
    </font>
    <font>
      <sz val="8"/>
      <name val="Calibri"/>
      <family val="2"/>
      <charset val="186"/>
      <scheme val="minor"/>
    </font>
    <font>
      <sz val="12"/>
      <color rgb="FF202020"/>
      <name val="Times New Roman"/>
      <family val="1"/>
      <charset val="186"/>
    </font>
    <font>
      <b/>
      <sz val="10"/>
      <color theme="1"/>
      <name val="Calibri"/>
      <family val="2"/>
      <charset val="186"/>
      <scheme val="minor"/>
    </font>
    <font>
      <b/>
      <sz val="10"/>
      <color rgb="FF202020"/>
      <name val="Calibri"/>
      <family val="2"/>
      <charset val="186"/>
      <scheme val="minor"/>
    </font>
    <font>
      <sz val="11"/>
      <name val="Calibri"/>
      <family val="2"/>
      <charset val="186"/>
    </font>
    <font>
      <i/>
      <sz val="11"/>
      <name val="Calibri"/>
      <family val="2"/>
      <charset val="186"/>
    </font>
    <font>
      <b/>
      <sz val="11"/>
      <name val="Calibri"/>
      <family val="2"/>
    </font>
    <font>
      <b/>
      <sz val="11"/>
      <color theme="1"/>
      <name val="Calibri"/>
      <family val="2"/>
      <scheme val="minor"/>
    </font>
    <font>
      <sz val="11"/>
      <name val="Calibri"/>
      <family val="2"/>
    </font>
    <font>
      <b/>
      <sz val="12"/>
      <name val="Calibri"/>
      <family val="2"/>
    </font>
    <font>
      <b/>
      <sz val="11"/>
      <name val="Calibri"/>
      <family val="2"/>
      <charset val="186"/>
    </font>
    <font>
      <sz val="10"/>
      <name val="Raleway"/>
      <family val="2"/>
    </font>
    <font>
      <sz val="11"/>
      <name val="Calibri"/>
      <family val="2"/>
      <scheme val="minor"/>
    </font>
    <font>
      <sz val="12"/>
      <name val="Calibri"/>
      <family val="2"/>
    </font>
    <font>
      <sz val="11"/>
      <color theme="1"/>
      <name val="Calibri"/>
      <family val="2"/>
      <scheme val="minor"/>
    </font>
    <font>
      <sz val="11"/>
      <color rgb="FF202020"/>
      <name val="Calibri"/>
      <family val="2"/>
      <scheme val="minor"/>
    </font>
    <font>
      <sz val="11"/>
      <color rgb="FF006100"/>
      <name val="Calibri"/>
      <family val="2"/>
      <charset val="186"/>
      <scheme val="minor"/>
    </font>
    <font>
      <sz val="11"/>
      <color theme="1"/>
      <name val="Calibri"/>
      <family val="2"/>
      <charset val="186"/>
      <scheme val="minor"/>
    </font>
    <font>
      <b/>
      <sz val="11"/>
      <color theme="1"/>
      <name val="Calibri"/>
      <family val="2"/>
      <charset val="186"/>
    </font>
    <font>
      <sz val="11"/>
      <color theme="1"/>
      <name val="Calibri"/>
      <family val="2"/>
      <charset val="186"/>
    </font>
    <font>
      <b/>
      <u/>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b/>
      <sz val="9"/>
      <color theme="1"/>
      <name val="Calibri"/>
      <family val="2"/>
      <charset val="186"/>
      <scheme val="minor"/>
    </font>
    <font>
      <b/>
      <sz val="11"/>
      <color rgb="FF000000"/>
      <name val="Calibri"/>
      <family val="2"/>
      <scheme val="minor"/>
    </font>
    <font>
      <i/>
      <sz val="11"/>
      <color rgb="FF000000"/>
      <name val="Calibri"/>
      <family val="2"/>
      <charset val="186"/>
      <scheme val="minor"/>
    </font>
    <font>
      <sz val="11"/>
      <color rgb="FF000000"/>
      <name val="Calibri"/>
      <family val="2"/>
      <scheme val="minor"/>
    </font>
    <font>
      <sz val="9"/>
      <color indexed="81"/>
      <name val="Segoe UI"/>
      <family val="2"/>
      <charset val="186"/>
    </font>
    <font>
      <b/>
      <sz val="9"/>
      <color indexed="81"/>
      <name val="Segoe UI"/>
      <family val="2"/>
      <charset val="186"/>
    </font>
    <font>
      <sz val="9"/>
      <color rgb="FF000000"/>
      <name val="Calibri"/>
      <family val="2"/>
      <charset val="186"/>
    </font>
    <font>
      <sz val="9"/>
      <color theme="1"/>
      <name val="Calibri"/>
      <family val="2"/>
      <charset val="186"/>
    </font>
    <font>
      <sz val="9"/>
      <name val="Calibri"/>
      <family val="2"/>
      <charset val="186"/>
    </font>
    <font>
      <sz val="11"/>
      <color rgb="FF000000"/>
      <name val="Raleway"/>
      <charset val="186"/>
    </font>
    <font>
      <b/>
      <u/>
      <sz val="14"/>
      <color theme="1"/>
      <name val="Calibri"/>
      <family val="2"/>
      <charset val="186"/>
      <scheme val="minor"/>
    </font>
    <font>
      <b/>
      <sz val="10"/>
      <color rgb="FF040C0C"/>
      <name val="Calibri"/>
      <family val="2"/>
      <charset val="186"/>
      <scheme val="minor"/>
    </font>
    <font>
      <sz val="10"/>
      <color rgb="FF040C0C"/>
      <name val="Calibri"/>
      <family val="2"/>
      <charset val="186"/>
      <scheme val="minor"/>
    </font>
    <font>
      <b/>
      <sz val="10"/>
      <color rgb="FF000000"/>
      <name val="Calibri"/>
      <family val="2"/>
      <charset val="186"/>
      <scheme val="minor"/>
    </font>
    <font>
      <sz val="10"/>
      <color rgb="FF000000"/>
      <name val="Calibri"/>
      <family val="2"/>
      <charset val="186"/>
      <scheme val="minor"/>
    </font>
    <font>
      <i/>
      <sz val="10"/>
      <color rgb="FF000000"/>
      <name val="Calibri"/>
      <family val="2"/>
      <charset val="186"/>
      <scheme val="minor"/>
    </font>
    <font>
      <vertAlign val="superscript"/>
      <sz val="11"/>
      <color theme="1"/>
      <name val="Calibri"/>
      <family val="2"/>
      <charset val="186"/>
      <scheme val="minor"/>
    </font>
    <font>
      <sz val="10"/>
      <color theme="1"/>
      <name val="Calibri"/>
      <family val="2"/>
      <charset val="186"/>
      <scheme val="minor"/>
    </font>
    <font>
      <sz val="12"/>
      <name val="Calibri"/>
      <family val="2"/>
      <charset val="186"/>
    </font>
    <font>
      <sz val="10"/>
      <name val="Raleway"/>
      <charset val="186"/>
    </font>
    <font>
      <b/>
      <sz val="11"/>
      <name val="Calibri"/>
      <family val="2"/>
      <charset val="186"/>
      <scheme val="minor"/>
    </font>
    <font>
      <b/>
      <i/>
      <sz val="11"/>
      <name val="Calibri"/>
      <family val="2"/>
      <charset val="186"/>
    </font>
    <font>
      <i/>
      <sz val="11"/>
      <name val="Calibri"/>
      <family val="2"/>
      <charset val="186"/>
      <scheme val="minor"/>
    </font>
    <font>
      <sz val="9"/>
      <color rgb="FF000000"/>
      <name val="Calibri"/>
      <family val="2"/>
      <charset val="186"/>
      <scheme val="minor"/>
    </font>
    <font>
      <sz val="12"/>
      <color theme="1"/>
      <name val="Calibri"/>
      <family val="2"/>
    </font>
    <font>
      <sz val="10.5"/>
      <color theme="1"/>
      <name val="Calibri"/>
      <family val="2"/>
      <charset val="186"/>
      <scheme val="minor"/>
    </font>
    <font>
      <i/>
      <sz val="9"/>
      <color rgb="FF000000"/>
      <name val="Calibri"/>
      <family val="2"/>
      <charset val="186"/>
      <scheme val="minor"/>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C6EFCE"/>
      </patternFill>
    </fill>
    <fill>
      <patternFill patternType="solid">
        <fgColor rgb="FF92D050"/>
        <bgColor rgb="FF000000"/>
      </patternFill>
    </fill>
    <fill>
      <patternFill patternType="solid">
        <fgColor rgb="FFFFFFFF"/>
        <bgColor rgb="FF000000"/>
      </patternFill>
    </fill>
    <fill>
      <patternFill patternType="solid">
        <fgColor theme="8" tint="0.39997558519241921"/>
        <bgColor indexed="64"/>
      </patternFill>
    </fill>
    <fill>
      <patternFill patternType="solid">
        <fgColor rgb="FFCCCCCC"/>
        <bgColor indexed="64"/>
      </patternFill>
    </fill>
    <fill>
      <patternFill patternType="solid">
        <fgColor theme="0"/>
        <bgColor rgb="FF000000"/>
      </patternFill>
    </fill>
    <fill>
      <patternFill patternType="solid">
        <fgColor theme="9" tint="0.79998168889431442"/>
        <bgColor indexed="64"/>
      </patternFill>
    </fill>
    <fill>
      <patternFill patternType="solid">
        <fgColor theme="5" tint="0.59999389629810485"/>
        <bgColor indexed="64"/>
      </patternFill>
    </fill>
    <fill>
      <patternFill patternType="solid">
        <fgColor rgb="FFA9D08E"/>
        <bgColor rgb="FF000000"/>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s>
  <borders count="92">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top/>
      <bottom style="medium">
        <color indexed="64"/>
      </bottom>
      <diagonal/>
    </border>
    <border>
      <left style="thin">
        <color rgb="FF000000"/>
      </left>
      <right style="thin">
        <color rgb="FF000000"/>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000000"/>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thin">
        <color rgb="FF000000"/>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000000"/>
      </left>
      <right/>
      <top/>
      <bottom style="medium">
        <color indexed="64"/>
      </bottom>
      <diagonal/>
    </border>
  </borders>
  <cellStyleXfs count="3">
    <xf numFmtId="0" fontId="0" fillId="0" borderId="0"/>
    <xf numFmtId="0" fontId="23" fillId="5" borderId="0" applyNumberFormat="0" applyBorder="0" applyAlignment="0" applyProtection="0"/>
    <xf numFmtId="43" fontId="24" fillId="0" borderId="0" applyFont="0" applyFill="0" applyBorder="0" applyAlignment="0" applyProtection="0"/>
  </cellStyleXfs>
  <cellXfs count="621">
    <xf numFmtId="0" fontId="0" fillId="0" borderId="0" xfId="0"/>
    <xf numFmtId="0" fontId="0" fillId="0" borderId="0" xfId="0" applyAlignment="1">
      <alignment vertical="top"/>
    </xf>
    <xf numFmtId="0" fontId="4" fillId="0" borderId="0" xfId="0" applyFont="1"/>
    <xf numFmtId="0" fontId="0" fillId="0" borderId="0" xfId="0" applyAlignment="1">
      <alignment horizontal="left" vertical="top"/>
    </xf>
    <xf numFmtId="0" fontId="3" fillId="0" borderId="0" xfId="0" applyFont="1" applyAlignment="1">
      <alignment horizontal="left" vertical="top"/>
    </xf>
    <xf numFmtId="0" fontId="1" fillId="3" borderId="3" xfId="0" applyFont="1" applyFill="1" applyBorder="1" applyAlignment="1">
      <alignment vertical="top"/>
    </xf>
    <xf numFmtId="0" fontId="0" fillId="3" borderId="0" xfId="0" applyFill="1" applyAlignment="1">
      <alignment horizontal="left" vertical="top"/>
    </xf>
    <xf numFmtId="0" fontId="1" fillId="3" borderId="3" xfId="0" applyFont="1" applyFill="1" applyBorder="1" applyAlignment="1">
      <alignment horizontal="left" vertical="top"/>
    </xf>
    <xf numFmtId="0" fontId="0" fillId="3" borderId="0" xfId="0" applyFill="1" applyAlignment="1">
      <alignment vertical="top"/>
    </xf>
    <xf numFmtId="3" fontId="1" fillId="3" borderId="3" xfId="0" applyNumberFormat="1" applyFont="1" applyFill="1" applyBorder="1" applyAlignment="1">
      <alignment vertical="top"/>
    </xf>
    <xf numFmtId="0" fontId="3" fillId="3" borderId="0" xfId="0" applyFont="1" applyFill="1" applyAlignment="1">
      <alignment horizontal="left" vertical="top"/>
    </xf>
    <xf numFmtId="0" fontId="1" fillId="3" borderId="21" xfId="0" applyFont="1" applyFill="1" applyBorder="1" applyAlignment="1">
      <alignment vertical="top"/>
    </xf>
    <xf numFmtId="3" fontId="1" fillId="3" borderId="21" xfId="0" applyNumberFormat="1" applyFont="1" applyFill="1" applyBorder="1" applyAlignment="1">
      <alignment horizontal="center" vertical="top"/>
    </xf>
    <xf numFmtId="0" fontId="1" fillId="3" borderId="21" xfId="0" applyFont="1" applyFill="1" applyBorder="1" applyAlignment="1">
      <alignment horizontal="center" vertical="top"/>
    </xf>
    <xf numFmtId="0" fontId="11" fillId="0" borderId="0" xfId="0" applyFont="1"/>
    <xf numFmtId="0" fontId="17" fillId="0" borderId="0" xfId="0" applyFont="1"/>
    <xf numFmtId="0" fontId="8" fillId="0" borderId="0" xfId="0" applyFont="1"/>
    <xf numFmtId="3" fontId="5" fillId="0" borderId="3" xfId="0" applyNumberFormat="1" applyFont="1" applyBorder="1" applyAlignment="1">
      <alignment vertical="top"/>
    </xf>
    <xf numFmtId="3" fontId="6" fillId="0" borderId="3" xfId="0" applyNumberFormat="1" applyFont="1" applyBorder="1" applyAlignment="1">
      <alignment vertical="top"/>
    </xf>
    <xf numFmtId="0" fontId="2" fillId="0" borderId="0" xfId="0" applyFont="1"/>
    <xf numFmtId="3" fontId="16" fillId="0" borderId="15" xfId="0" applyNumberFormat="1" applyFont="1" applyBorder="1" applyAlignment="1">
      <alignment vertical="top"/>
    </xf>
    <xf numFmtId="164" fontId="14" fillId="4" borderId="23" xfId="0" applyNumberFormat="1" applyFont="1" applyFill="1" applyBorder="1" applyAlignment="1">
      <alignment horizontal="center" vertical="top" wrapText="1"/>
    </xf>
    <xf numFmtId="164" fontId="14" fillId="4" borderId="30" xfId="0" applyNumberFormat="1" applyFont="1" applyFill="1" applyBorder="1" applyAlignment="1">
      <alignment horizontal="center" vertical="top" wrapText="1"/>
    </xf>
    <xf numFmtId="0" fontId="13" fillId="4" borderId="7" xfId="0" applyFont="1" applyFill="1" applyBorder="1" applyAlignment="1">
      <alignment horizontal="center" vertical="top"/>
    </xf>
    <xf numFmtId="164" fontId="0" fillId="4" borderId="41" xfId="0" applyNumberFormat="1" applyFill="1" applyBorder="1" applyAlignment="1">
      <alignment horizontal="center" vertical="top" wrapText="1"/>
    </xf>
    <xf numFmtId="164" fontId="0" fillId="4" borderId="8" xfId="0" applyNumberFormat="1" applyFill="1" applyBorder="1" applyAlignment="1">
      <alignment horizontal="center" vertical="top" wrapText="1"/>
    </xf>
    <xf numFmtId="164" fontId="0" fillId="4" borderId="10" xfId="0" applyNumberFormat="1" applyFill="1" applyBorder="1" applyAlignment="1">
      <alignment horizontal="center" vertical="top" wrapText="1"/>
    </xf>
    <xf numFmtId="164" fontId="0" fillId="4" borderId="9" xfId="0" applyNumberFormat="1" applyFill="1" applyBorder="1" applyAlignment="1">
      <alignment horizontal="center" vertical="top" wrapText="1"/>
    </xf>
    <xf numFmtId="164" fontId="0" fillId="4" borderId="7" xfId="0" applyNumberFormat="1" applyFill="1" applyBorder="1" applyAlignment="1">
      <alignment horizontal="center" vertical="top" wrapText="1"/>
    </xf>
    <xf numFmtId="0" fontId="15" fillId="0" borderId="16" xfId="0" applyFont="1" applyBorder="1" applyAlignment="1">
      <alignment horizontal="left" vertical="top"/>
    </xf>
    <xf numFmtId="0" fontId="12" fillId="0" borderId="3" xfId="0" applyFont="1" applyBorder="1"/>
    <xf numFmtId="3" fontId="20" fillId="0" borderId="17" xfId="0" applyNumberFormat="1" applyFont="1" applyBorder="1" applyAlignment="1">
      <alignment vertical="top"/>
    </xf>
    <xf numFmtId="3" fontId="20" fillId="0" borderId="15" xfId="0" applyNumberFormat="1" applyFont="1" applyBorder="1" applyAlignment="1">
      <alignment vertical="top"/>
    </xf>
    <xf numFmtId="3" fontId="20" fillId="0" borderId="35" xfId="0" applyNumberFormat="1" applyFont="1" applyBorder="1" applyAlignment="1">
      <alignment vertical="top"/>
    </xf>
    <xf numFmtId="0" fontId="1" fillId="0" borderId="0" xfId="0" applyFont="1" applyAlignment="1">
      <alignment vertical="top"/>
    </xf>
    <xf numFmtId="0" fontId="19" fillId="0" borderId="0" xfId="0" applyFont="1"/>
    <xf numFmtId="0" fontId="2" fillId="0" borderId="0" xfId="0" applyFont="1" applyAlignment="1">
      <alignment wrapText="1"/>
    </xf>
    <xf numFmtId="0" fontId="2" fillId="0" borderId="32" xfId="0" applyFont="1" applyBorder="1" applyAlignment="1">
      <alignment horizontal="left" vertical="top"/>
    </xf>
    <xf numFmtId="0" fontId="2" fillId="0" borderId="16" xfId="0" applyFont="1" applyBorder="1" applyAlignment="1">
      <alignment horizontal="left" vertical="top"/>
    </xf>
    <xf numFmtId="0" fontId="0" fillId="0" borderId="0" xfId="0" applyAlignment="1">
      <alignment vertical="top" wrapText="1"/>
    </xf>
    <xf numFmtId="0" fontId="25" fillId="0" borderId="28" xfId="0" applyFont="1" applyBorder="1" applyAlignment="1">
      <alignment horizontal="center" vertical="top" wrapText="1"/>
    </xf>
    <xf numFmtId="0" fontId="25" fillId="0" borderId="52" xfId="0" applyFont="1" applyBorder="1" applyAlignment="1">
      <alignment horizontal="center" vertical="top" wrapText="1"/>
    </xf>
    <xf numFmtId="0" fontId="25" fillId="0" borderId="34" xfId="0" applyFont="1" applyBorder="1" applyAlignment="1">
      <alignment horizontal="left" vertical="top" wrapText="1"/>
    </xf>
    <xf numFmtId="3" fontId="25" fillId="0" borderId="33" xfId="0" applyNumberFormat="1" applyFont="1" applyBorder="1" applyAlignment="1">
      <alignment vertical="top" wrapText="1"/>
    </xf>
    <xf numFmtId="3" fontId="25" fillId="0" borderId="54" xfId="0" applyNumberFormat="1" applyFont="1" applyBorder="1" applyAlignment="1">
      <alignment vertical="top" wrapText="1"/>
    </xf>
    <xf numFmtId="0" fontId="0" fillId="0" borderId="55" xfId="0" applyBorder="1" applyAlignment="1">
      <alignment vertical="top" wrapText="1"/>
    </xf>
    <xf numFmtId="3" fontId="26" fillId="0" borderId="36" xfId="0" applyNumberFormat="1" applyFont="1" applyBorder="1" applyAlignment="1">
      <alignment horizontal="right" vertical="top" wrapText="1"/>
    </xf>
    <xf numFmtId="0" fontId="11" fillId="0" borderId="0" xfId="0" applyFont="1" applyAlignment="1">
      <alignment horizontal="center" vertical="top" wrapText="1"/>
    </xf>
    <xf numFmtId="0" fontId="11" fillId="0" borderId="55" xfId="0" applyFont="1" applyBorder="1" applyAlignment="1">
      <alignment horizontal="center" vertical="top" wrapText="1"/>
    </xf>
    <xf numFmtId="0" fontId="25" fillId="0" borderId="23" xfId="0" applyFont="1" applyBorder="1" applyAlignment="1">
      <alignment horizontal="left" vertical="top" wrapText="1"/>
    </xf>
    <xf numFmtId="0" fontId="11" fillId="0" borderId="56" xfId="0" applyFont="1" applyBorder="1" applyAlignment="1">
      <alignment horizontal="center" vertical="top" wrapText="1"/>
    </xf>
    <xf numFmtId="0" fontId="11" fillId="0" borderId="57" xfId="0" applyFont="1" applyBorder="1" applyAlignment="1">
      <alignment horizontal="center" vertical="top" wrapText="1"/>
    </xf>
    <xf numFmtId="0" fontId="1" fillId="2" borderId="4" xfId="0" applyFont="1" applyFill="1" applyBorder="1" applyAlignment="1">
      <alignment vertical="top" wrapText="1"/>
    </xf>
    <xf numFmtId="0" fontId="1" fillId="3" borderId="13" xfId="0" applyFont="1" applyFill="1" applyBorder="1" applyAlignment="1">
      <alignment vertical="top" wrapText="1"/>
    </xf>
    <xf numFmtId="0" fontId="1" fillId="3" borderId="18" xfId="0" applyFont="1" applyFill="1" applyBorder="1" applyAlignment="1">
      <alignment vertical="top" wrapText="1"/>
    </xf>
    <xf numFmtId="0" fontId="24" fillId="0" borderId="0" xfId="0" applyFont="1" applyAlignment="1">
      <alignment vertical="top" wrapText="1"/>
    </xf>
    <xf numFmtId="0" fontId="27" fillId="0" borderId="0" xfId="0" applyFont="1" applyAlignment="1">
      <alignment vertical="top"/>
    </xf>
    <xf numFmtId="0" fontId="31" fillId="6" borderId="60" xfId="0" applyFont="1" applyFill="1" applyBorder="1" applyAlignment="1">
      <alignment vertical="top" wrapText="1"/>
    </xf>
    <xf numFmtId="3" fontId="33" fillId="7" borderId="62" xfId="0" applyNumberFormat="1" applyFont="1" applyFill="1" applyBorder="1" applyAlignment="1">
      <alignment vertical="top"/>
    </xf>
    <xf numFmtId="3" fontId="31" fillId="7" borderId="27" xfId="0" applyNumberFormat="1" applyFont="1" applyFill="1" applyBorder="1" applyAlignment="1">
      <alignment vertical="top"/>
    </xf>
    <xf numFmtId="0" fontId="33" fillId="7" borderId="27" xfId="0" applyFont="1" applyFill="1" applyBorder="1" applyAlignment="1">
      <alignment vertical="top"/>
    </xf>
    <xf numFmtId="0" fontId="31" fillId="7" borderId="27" xfId="0" applyFont="1" applyFill="1" applyBorder="1" applyAlignment="1">
      <alignment vertical="top"/>
    </xf>
    <xf numFmtId="0" fontId="33" fillId="7" borderId="65" xfId="0" applyFont="1" applyFill="1" applyBorder="1" applyAlignment="1">
      <alignment vertical="top"/>
    </xf>
    <xf numFmtId="0" fontId="33" fillId="7" borderId="29" xfId="0" applyFont="1" applyFill="1" applyBorder="1" applyAlignment="1">
      <alignment vertical="top"/>
    </xf>
    <xf numFmtId="0" fontId="33" fillId="7" borderId="55" xfId="0" applyFont="1" applyFill="1" applyBorder="1" applyAlignment="1">
      <alignment vertical="top"/>
    </xf>
    <xf numFmtId="0" fontId="0" fillId="0" borderId="55" xfId="0" applyBorder="1" applyAlignment="1">
      <alignment vertical="top"/>
    </xf>
    <xf numFmtId="0" fontId="0" fillId="0" borderId="13" xfId="0" applyBorder="1" applyAlignment="1">
      <alignment horizontal="left" vertical="top"/>
    </xf>
    <xf numFmtId="0" fontId="0" fillId="0" borderId="55" xfId="0" applyBorder="1"/>
    <xf numFmtId="0" fontId="3" fillId="0" borderId="4" xfId="0" applyFont="1" applyBorder="1" applyAlignment="1">
      <alignment horizontal="left" vertical="top"/>
    </xf>
    <xf numFmtId="0" fontId="11" fillId="0" borderId="0" xfId="0" applyFont="1" applyAlignment="1">
      <alignment horizontal="left" vertical="top"/>
    </xf>
    <xf numFmtId="164" fontId="14" fillId="4" borderId="52" xfId="0" applyNumberFormat="1" applyFont="1" applyFill="1" applyBorder="1" applyAlignment="1">
      <alignment horizontal="center" vertical="top" wrapText="1"/>
    </xf>
    <xf numFmtId="0" fontId="36" fillId="0" borderId="40" xfId="0" applyFont="1" applyBorder="1" applyAlignment="1">
      <alignment vertical="top" wrapText="1"/>
    </xf>
    <xf numFmtId="0" fontId="36" fillId="0" borderId="71" xfId="0" applyFont="1" applyBorder="1" applyAlignment="1">
      <alignment vertical="top" wrapText="1"/>
    </xf>
    <xf numFmtId="0" fontId="4" fillId="0" borderId="0" xfId="0" applyFont="1" applyAlignment="1">
      <alignment vertical="top"/>
    </xf>
    <xf numFmtId="3" fontId="29" fillId="7" borderId="27" xfId="0" applyNumberFormat="1" applyFont="1" applyFill="1" applyBorder="1" applyAlignment="1">
      <alignment vertical="top"/>
    </xf>
    <xf numFmtId="0" fontId="29" fillId="7" borderId="27" xfId="0" applyFont="1" applyFill="1" applyBorder="1" applyAlignment="1">
      <alignment vertical="top"/>
    </xf>
    <xf numFmtId="0" fontId="28" fillId="7" borderId="29" xfId="0" applyFont="1" applyFill="1" applyBorder="1" applyAlignment="1">
      <alignment vertical="top"/>
    </xf>
    <xf numFmtId="0" fontId="28" fillId="7" borderId="55" xfId="0" applyFont="1" applyFill="1" applyBorder="1" applyAlignment="1">
      <alignment vertical="top"/>
    </xf>
    <xf numFmtId="0" fontId="28" fillId="7" borderId="64" xfId="0" applyFont="1" applyFill="1" applyBorder="1" applyAlignment="1">
      <alignment vertical="top"/>
    </xf>
    <xf numFmtId="0" fontId="28" fillId="7" borderId="58" xfId="0" applyFont="1" applyFill="1" applyBorder="1" applyAlignment="1">
      <alignment vertical="top"/>
    </xf>
    <xf numFmtId="3" fontId="29" fillId="7" borderId="61" xfId="0" applyNumberFormat="1" applyFont="1" applyFill="1" applyBorder="1" applyAlignment="1">
      <alignment vertical="top"/>
    </xf>
    <xf numFmtId="0" fontId="29" fillId="7" borderId="61" xfId="0" applyFont="1" applyFill="1" applyBorder="1" applyAlignment="1">
      <alignment vertical="top"/>
    </xf>
    <xf numFmtId="3" fontId="28" fillId="7" borderId="56" xfId="0" applyNumberFormat="1" applyFont="1" applyFill="1" applyBorder="1" applyAlignment="1">
      <alignment vertical="top"/>
    </xf>
    <xf numFmtId="0" fontId="28" fillId="7" borderId="56" xfId="0" applyFont="1" applyFill="1" applyBorder="1" applyAlignment="1">
      <alignment vertical="top"/>
    </xf>
    <xf numFmtId="0" fontId="28" fillId="7" borderId="57" xfId="0" applyFont="1" applyFill="1" applyBorder="1" applyAlignment="1">
      <alignment vertical="top"/>
    </xf>
    <xf numFmtId="3" fontId="28" fillId="7" borderId="64" xfId="0" applyNumberFormat="1" applyFont="1" applyFill="1" applyBorder="1" applyAlignment="1">
      <alignment vertical="top"/>
    </xf>
    <xf numFmtId="3" fontId="29" fillId="7" borderId="45" xfId="0" applyNumberFormat="1" applyFont="1" applyFill="1" applyBorder="1" applyAlignment="1">
      <alignment vertical="top"/>
    </xf>
    <xf numFmtId="0" fontId="28" fillId="7" borderId="77" xfId="0" applyFont="1" applyFill="1" applyBorder="1" applyAlignment="1">
      <alignment vertical="top"/>
    </xf>
    <xf numFmtId="3" fontId="28" fillId="7" borderId="78" xfId="0" applyNumberFormat="1" applyFont="1" applyFill="1" applyBorder="1" applyAlignment="1">
      <alignment vertical="top"/>
    </xf>
    <xf numFmtId="0" fontId="28" fillId="7" borderId="79" xfId="0" applyFont="1" applyFill="1" applyBorder="1" applyAlignment="1">
      <alignment vertical="top"/>
    </xf>
    <xf numFmtId="3" fontId="28" fillId="7" borderId="2" xfId="0" applyNumberFormat="1" applyFont="1" applyFill="1" applyBorder="1" applyAlignment="1">
      <alignment vertical="top"/>
    </xf>
    <xf numFmtId="0" fontId="28" fillId="7" borderId="72" xfId="0" applyFont="1" applyFill="1" applyBorder="1" applyAlignment="1">
      <alignment vertical="top"/>
    </xf>
    <xf numFmtId="0" fontId="0" fillId="0" borderId="77" xfId="0" applyBorder="1" applyAlignment="1">
      <alignment vertical="top"/>
    </xf>
    <xf numFmtId="3" fontId="25" fillId="0" borderId="30" xfId="0" applyNumberFormat="1" applyFont="1" applyBorder="1" applyAlignment="1">
      <alignment horizontal="right" vertical="top" wrapText="1"/>
    </xf>
    <xf numFmtId="3" fontId="25" fillId="0" borderId="36" xfId="0" applyNumberFormat="1" applyFont="1" applyBorder="1" applyAlignment="1">
      <alignment horizontal="right" vertical="top" wrapText="1"/>
    </xf>
    <xf numFmtId="0" fontId="37" fillId="0" borderId="53" xfId="0" applyFont="1" applyBorder="1" applyAlignment="1">
      <alignment vertical="top" wrapText="1"/>
    </xf>
    <xf numFmtId="0" fontId="38" fillId="0" borderId="5" xfId="0" applyFont="1" applyBorder="1" applyAlignment="1">
      <alignment vertical="top" wrapText="1"/>
    </xf>
    <xf numFmtId="0" fontId="38" fillId="0" borderId="6" xfId="0" applyFont="1" applyBorder="1" applyAlignment="1">
      <alignment vertical="top" wrapText="1"/>
    </xf>
    <xf numFmtId="0" fontId="2"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0" fillId="3" borderId="12" xfId="0" applyFill="1" applyBorder="1" applyAlignment="1">
      <alignment horizontal="center" vertical="top" wrapText="1"/>
    </xf>
    <xf numFmtId="3" fontId="2" fillId="3" borderId="16" xfId="0" applyNumberFormat="1" applyFont="1" applyFill="1" applyBorder="1" applyAlignment="1">
      <alignment horizontal="right" vertical="top" wrapText="1"/>
    </xf>
    <xf numFmtId="3" fontId="2" fillId="3" borderId="15" xfId="0" applyNumberFormat="1" applyFont="1" applyFill="1" applyBorder="1" applyAlignment="1">
      <alignment horizontal="right" vertical="top" wrapText="1"/>
    </xf>
    <xf numFmtId="0" fontId="40" fillId="0" borderId="0" xfId="0" applyFont="1" applyAlignment="1">
      <alignment vertical="top"/>
    </xf>
    <xf numFmtId="10" fontId="0" fillId="0" borderId="0" xfId="0" applyNumberFormat="1" applyAlignment="1">
      <alignment vertical="top"/>
    </xf>
    <xf numFmtId="9" fontId="0" fillId="0" borderId="0" xfId="0" applyNumberFormat="1" applyAlignment="1">
      <alignment vertical="top"/>
    </xf>
    <xf numFmtId="3" fontId="0" fillId="0" borderId="16" xfId="0" applyNumberFormat="1" applyBorder="1" applyAlignment="1">
      <alignment vertical="top"/>
    </xf>
    <xf numFmtId="3" fontId="0" fillId="0" borderId="15" xfId="0" applyNumberFormat="1" applyBorder="1" applyAlignment="1">
      <alignment vertical="top"/>
    </xf>
    <xf numFmtId="0" fontId="33" fillId="7" borderId="0" xfId="0" applyFont="1" applyFill="1" applyAlignment="1">
      <alignment vertical="top"/>
    </xf>
    <xf numFmtId="3" fontId="33" fillId="7" borderId="0" xfId="0" applyNumberFormat="1" applyFont="1" applyFill="1" applyAlignment="1">
      <alignment vertical="top"/>
    </xf>
    <xf numFmtId="3" fontId="28" fillId="7" borderId="69" xfId="0" applyNumberFormat="1" applyFont="1" applyFill="1" applyBorder="1" applyAlignment="1">
      <alignment vertical="top"/>
    </xf>
    <xf numFmtId="0" fontId="28" fillId="7" borderId="73" xfId="0" applyFont="1" applyFill="1" applyBorder="1" applyAlignment="1">
      <alignment vertical="top"/>
    </xf>
    <xf numFmtId="3" fontId="29" fillId="7" borderId="68" xfId="0" applyNumberFormat="1" applyFont="1" applyFill="1" applyBorder="1" applyAlignment="1">
      <alignment vertical="top"/>
    </xf>
    <xf numFmtId="0" fontId="28" fillId="7" borderId="80" xfId="0" applyFont="1" applyFill="1" applyBorder="1" applyAlignment="1">
      <alignment vertical="top"/>
    </xf>
    <xf numFmtId="0" fontId="0" fillId="0" borderId="81" xfId="0" applyBorder="1" applyAlignment="1">
      <alignment vertical="top"/>
    </xf>
    <xf numFmtId="0" fontId="44" fillId="0" borderId="0" xfId="0" applyFont="1" applyAlignment="1">
      <alignment horizontal="left" vertical="top" wrapText="1"/>
    </xf>
    <xf numFmtId="3" fontId="33" fillId="7" borderId="78" xfId="0" applyNumberFormat="1" applyFont="1" applyFill="1" applyBorder="1" applyAlignment="1">
      <alignment vertical="top"/>
    </xf>
    <xf numFmtId="3" fontId="31" fillId="7" borderId="78" xfId="0" applyNumberFormat="1" applyFont="1" applyFill="1" applyBorder="1" applyAlignment="1">
      <alignment vertical="top"/>
    </xf>
    <xf numFmtId="3" fontId="31" fillId="7" borderId="68" xfId="0" applyNumberFormat="1" applyFont="1" applyFill="1" applyBorder="1" applyAlignment="1">
      <alignment vertical="top"/>
    </xf>
    <xf numFmtId="0" fontId="33" fillId="7" borderId="8" xfId="0" applyFont="1" applyFill="1" applyBorder="1" applyAlignment="1">
      <alignment vertical="top"/>
    </xf>
    <xf numFmtId="3" fontId="31" fillId="7" borderId="8" xfId="0" applyNumberFormat="1" applyFont="1" applyFill="1" applyBorder="1" applyAlignment="1">
      <alignment vertical="top"/>
    </xf>
    <xf numFmtId="0" fontId="31" fillId="7" borderId="8" xfId="0" applyFont="1" applyFill="1" applyBorder="1" applyAlignment="1">
      <alignment vertical="top"/>
    </xf>
    <xf numFmtId="0" fontId="33" fillId="7" borderId="10" xfId="0" applyFont="1" applyFill="1" applyBorder="1" applyAlignment="1">
      <alignment vertical="top"/>
    </xf>
    <xf numFmtId="0" fontId="33" fillId="3" borderId="0" xfId="0" applyFont="1" applyFill="1" applyAlignment="1">
      <alignment vertical="top"/>
    </xf>
    <xf numFmtId="0" fontId="0" fillId="3" borderId="43" xfId="0" applyFill="1" applyBorder="1" applyAlignment="1">
      <alignment vertical="top"/>
    </xf>
    <xf numFmtId="3" fontId="31" fillId="7" borderId="45" xfId="0" applyNumberFormat="1" applyFont="1" applyFill="1" applyBorder="1" applyAlignment="1">
      <alignment vertical="top"/>
    </xf>
    <xf numFmtId="3" fontId="31" fillId="7" borderId="41" xfId="0" applyNumberFormat="1" applyFont="1" applyFill="1" applyBorder="1" applyAlignment="1">
      <alignment vertical="top"/>
    </xf>
    <xf numFmtId="0" fontId="31" fillId="10" borderId="28" xfId="0" applyFont="1" applyFill="1" applyBorder="1" applyAlignment="1">
      <alignment horizontal="center" vertical="top"/>
    </xf>
    <xf numFmtId="0" fontId="33" fillId="10" borderId="27" xfId="0" applyFont="1" applyFill="1" applyBorder="1" applyAlignment="1">
      <alignment horizontal="center" vertical="top"/>
    </xf>
    <xf numFmtId="0" fontId="33" fillId="10" borderId="27" xfId="0" applyFont="1" applyFill="1" applyBorder="1" applyAlignment="1">
      <alignment vertical="top"/>
    </xf>
    <xf numFmtId="0" fontId="0" fillId="3" borderId="27" xfId="0" applyFill="1" applyBorder="1" applyAlignment="1">
      <alignment vertical="top"/>
    </xf>
    <xf numFmtId="0" fontId="0" fillId="3" borderId="29" xfId="0" applyFill="1" applyBorder="1" applyAlignment="1">
      <alignment vertical="top"/>
    </xf>
    <xf numFmtId="0" fontId="30" fillId="3" borderId="43" xfId="0" applyFont="1" applyFill="1" applyBorder="1" applyAlignment="1">
      <alignment horizontal="left" vertical="top"/>
    </xf>
    <xf numFmtId="0" fontId="0" fillId="3" borderId="55" xfId="0" applyFill="1" applyBorder="1" applyAlignment="1">
      <alignment vertical="top"/>
    </xf>
    <xf numFmtId="0" fontId="0" fillId="0" borderId="45" xfId="0" applyBorder="1" applyAlignment="1">
      <alignment vertical="top"/>
    </xf>
    <xf numFmtId="0" fontId="33" fillId="7" borderId="80" xfId="0" applyFont="1" applyFill="1" applyBorder="1" applyAlignment="1">
      <alignment vertical="top"/>
    </xf>
    <xf numFmtId="0" fontId="31" fillId="7" borderId="80" xfId="0" applyFont="1" applyFill="1" applyBorder="1" applyAlignment="1">
      <alignment vertical="top"/>
    </xf>
    <xf numFmtId="0" fontId="31" fillId="7" borderId="77" xfId="0" applyFont="1" applyFill="1" applyBorder="1" applyAlignment="1">
      <alignment vertical="top"/>
    </xf>
    <xf numFmtId="0" fontId="44" fillId="0" borderId="3" xfId="0" applyFont="1" applyBorder="1" applyAlignment="1">
      <alignment horizontal="left" vertical="top" wrapText="1"/>
    </xf>
    <xf numFmtId="0" fontId="45" fillId="0" borderId="3" xfId="0" applyFont="1" applyBorder="1" applyAlignment="1">
      <alignment horizontal="right" vertical="top" wrapText="1"/>
    </xf>
    <xf numFmtId="3" fontId="29" fillId="7" borderId="78" xfId="0" applyNumberFormat="1" applyFont="1" applyFill="1" applyBorder="1" applyAlignment="1">
      <alignment vertical="top"/>
    </xf>
    <xf numFmtId="0" fontId="0" fillId="3" borderId="11" xfId="0" applyFill="1" applyBorder="1" applyAlignment="1">
      <alignment vertical="top"/>
    </xf>
    <xf numFmtId="0" fontId="2" fillId="0" borderId="0" xfId="0" applyFont="1" applyAlignment="1">
      <alignment vertical="top"/>
    </xf>
    <xf numFmtId="0" fontId="31" fillId="6" borderId="83" xfId="0" applyFont="1" applyFill="1" applyBorder="1" applyAlignment="1">
      <alignment horizontal="center" vertical="top" wrapText="1"/>
    </xf>
    <xf numFmtId="0" fontId="46" fillId="3" borderId="55" xfId="0" applyFont="1" applyFill="1" applyBorder="1" applyAlignment="1">
      <alignment vertical="top"/>
    </xf>
    <xf numFmtId="0" fontId="46" fillId="3" borderId="0" xfId="0" applyFont="1" applyFill="1" applyAlignment="1">
      <alignment vertical="top"/>
    </xf>
    <xf numFmtId="0" fontId="46" fillId="3" borderId="56" xfId="0" applyFont="1" applyFill="1" applyBorder="1" applyAlignment="1">
      <alignment vertical="top"/>
    </xf>
    <xf numFmtId="0" fontId="46" fillId="3" borderId="27" xfId="0" applyFont="1" applyFill="1" applyBorder="1" applyAlignment="1">
      <alignment vertical="top"/>
    </xf>
    <xf numFmtId="3" fontId="47" fillId="0" borderId="3" xfId="0" applyNumberFormat="1" applyFont="1" applyBorder="1" applyAlignment="1">
      <alignment vertical="top"/>
    </xf>
    <xf numFmtId="0" fontId="47" fillId="0" borderId="3" xfId="0" applyFont="1" applyBorder="1" applyAlignment="1">
      <alignment vertical="top"/>
    </xf>
    <xf numFmtId="0" fontId="1" fillId="3" borderId="11" xfId="0" applyFont="1" applyFill="1" applyBorder="1" applyAlignment="1">
      <alignment horizontal="left" vertical="top"/>
    </xf>
    <xf numFmtId="0" fontId="1" fillId="3" borderId="20" xfId="0" applyFont="1" applyFill="1" applyBorder="1" applyAlignment="1">
      <alignment horizontal="left" vertical="top"/>
    </xf>
    <xf numFmtId="3" fontId="48" fillId="0" borderId="42" xfId="0" applyNumberFormat="1" applyFont="1" applyBorder="1" applyAlignment="1">
      <alignment vertical="top"/>
    </xf>
    <xf numFmtId="3" fontId="48" fillId="0" borderId="17" xfId="0" applyNumberFormat="1" applyFont="1" applyBorder="1" applyAlignment="1">
      <alignment vertical="top"/>
    </xf>
    <xf numFmtId="3" fontId="48" fillId="0" borderId="15" xfId="0" applyNumberFormat="1" applyFont="1" applyBorder="1" applyAlignment="1">
      <alignment vertical="top"/>
    </xf>
    <xf numFmtId="3" fontId="48" fillId="0" borderId="35" xfId="0" applyNumberFormat="1" applyFont="1" applyBorder="1" applyAlignment="1">
      <alignment vertical="top"/>
    </xf>
    <xf numFmtId="0" fontId="43" fillId="9" borderId="3" xfId="0" applyFont="1" applyFill="1" applyBorder="1" applyAlignment="1">
      <alignment horizontal="center" vertical="top" wrapText="1"/>
    </xf>
    <xf numFmtId="0" fontId="41" fillId="9" borderId="3" xfId="0" applyFont="1" applyFill="1" applyBorder="1" applyAlignment="1">
      <alignment horizontal="left" vertical="top" wrapText="1"/>
    </xf>
    <xf numFmtId="3" fontId="43" fillId="9" borderId="3" xfId="0" applyNumberFormat="1" applyFont="1" applyFill="1" applyBorder="1" applyAlignment="1">
      <alignment horizontal="right" vertical="top" wrapText="1"/>
    </xf>
    <xf numFmtId="9" fontId="43" fillId="9" borderId="3" xfId="0" applyNumberFormat="1" applyFont="1" applyFill="1" applyBorder="1" applyAlignment="1">
      <alignment horizontal="right" vertical="top" wrapText="1"/>
    </xf>
    <xf numFmtId="3" fontId="44" fillId="0" borderId="3" xfId="0" applyNumberFormat="1" applyFont="1" applyBorder="1" applyAlignment="1">
      <alignment horizontal="right" vertical="top" wrapText="1"/>
    </xf>
    <xf numFmtId="9" fontId="44" fillId="0" borderId="3" xfId="0" applyNumberFormat="1" applyFont="1" applyBorder="1" applyAlignment="1">
      <alignment horizontal="right" vertical="top" wrapText="1"/>
    </xf>
    <xf numFmtId="0" fontId="43" fillId="9" borderId="3" xfId="0" applyFont="1" applyFill="1" applyBorder="1" applyAlignment="1">
      <alignment horizontal="left" vertical="top" wrapText="1"/>
    </xf>
    <xf numFmtId="0" fontId="43" fillId="0" borderId="3" xfId="0" applyFont="1" applyBorder="1" applyAlignment="1">
      <alignment horizontal="left" vertical="top" wrapText="1"/>
    </xf>
    <xf numFmtId="3" fontId="43" fillId="0" borderId="3" xfId="0" applyNumberFormat="1" applyFont="1" applyBorder="1" applyAlignment="1">
      <alignment horizontal="right" vertical="top" wrapText="1"/>
    </xf>
    <xf numFmtId="3" fontId="43" fillId="0" borderId="3" xfId="0" applyNumberFormat="1" applyFont="1" applyBorder="1" applyAlignment="1">
      <alignment horizontal="left" vertical="top" wrapText="1"/>
    </xf>
    <xf numFmtId="3" fontId="44" fillId="0" borderId="0" xfId="0" applyNumberFormat="1" applyFont="1" applyAlignment="1">
      <alignment horizontal="right" vertical="top" wrapText="1"/>
    </xf>
    <xf numFmtId="3" fontId="44" fillId="0" borderId="0" xfId="0" applyNumberFormat="1" applyFont="1" applyAlignment="1">
      <alignment horizontal="left" vertical="top" wrapText="1"/>
    </xf>
    <xf numFmtId="14" fontId="43" fillId="9" borderId="3" xfId="0" applyNumberFormat="1" applyFont="1" applyFill="1" applyBorder="1" applyAlignment="1">
      <alignment horizontal="center" vertical="top" wrapText="1"/>
    </xf>
    <xf numFmtId="3" fontId="43" fillId="9" borderId="1" xfId="0" applyNumberFormat="1" applyFont="1" applyFill="1" applyBorder="1" applyAlignment="1">
      <alignment horizontal="center" vertical="top" wrapText="1"/>
    </xf>
    <xf numFmtId="0" fontId="43" fillId="9" borderId="1" xfId="0" applyFont="1" applyFill="1" applyBorder="1" applyAlignment="1">
      <alignment horizontal="center" vertical="top" wrapText="1"/>
    </xf>
    <xf numFmtId="0" fontId="3" fillId="0" borderId="0" xfId="0" applyFont="1" applyAlignment="1">
      <alignment vertical="top"/>
    </xf>
    <xf numFmtId="165" fontId="0" fillId="0" borderId="0" xfId="0" applyNumberFormat="1"/>
    <xf numFmtId="4" fontId="44" fillId="0" borderId="0" xfId="0" applyNumberFormat="1" applyFont="1" applyAlignment="1">
      <alignment horizontal="left" vertical="top" wrapText="1"/>
    </xf>
    <xf numFmtId="0" fontId="1" fillId="3" borderId="45" xfId="0" applyFont="1" applyFill="1" applyBorder="1" applyAlignment="1">
      <alignment vertical="top"/>
    </xf>
    <xf numFmtId="3" fontId="1" fillId="3" borderId="3" xfId="0" applyNumberFormat="1" applyFont="1" applyFill="1" applyBorder="1" applyAlignment="1">
      <alignment horizontal="center" vertical="top" wrapText="1"/>
    </xf>
    <xf numFmtId="0" fontId="1" fillId="3" borderId="3" xfId="0" applyFont="1" applyFill="1" applyBorder="1" applyAlignment="1">
      <alignment horizontal="center" vertical="top"/>
    </xf>
    <xf numFmtId="0" fontId="1" fillId="3" borderId="11" xfId="0" applyFont="1" applyFill="1" applyBorder="1" applyAlignment="1">
      <alignment vertical="top"/>
    </xf>
    <xf numFmtId="0" fontId="12" fillId="0" borderId="11" xfId="0" applyFont="1" applyBorder="1" applyAlignment="1">
      <alignment vertical="top"/>
    </xf>
    <xf numFmtId="0" fontId="1" fillId="3" borderId="45" xfId="0" applyFont="1" applyFill="1" applyBorder="1" applyAlignment="1">
      <alignment horizontal="left" vertical="top"/>
    </xf>
    <xf numFmtId="0" fontId="1" fillId="3" borderId="44" xfId="0" applyFont="1" applyFill="1" applyBorder="1" applyAlignment="1">
      <alignment horizontal="left" vertical="top"/>
    </xf>
    <xf numFmtId="0" fontId="9" fillId="3" borderId="3" xfId="0" applyFont="1" applyFill="1" applyBorder="1" applyAlignment="1">
      <alignment horizontal="left" vertical="top" wrapText="1"/>
    </xf>
    <xf numFmtId="0" fontId="10" fillId="3" borderId="3" xfId="0" applyFont="1" applyFill="1" applyBorder="1" applyAlignment="1">
      <alignment horizontal="left" vertical="top" wrapText="1"/>
    </xf>
    <xf numFmtId="0" fontId="1" fillId="3" borderId="3" xfId="0" applyFont="1" applyFill="1" applyBorder="1" applyAlignment="1">
      <alignment horizontal="left" vertical="top" wrapText="1"/>
    </xf>
    <xf numFmtId="3" fontId="22" fillId="0" borderId="3" xfId="0" applyNumberFormat="1" applyFont="1" applyBorder="1" applyAlignment="1">
      <alignment vertical="top"/>
    </xf>
    <xf numFmtId="3" fontId="21" fillId="0" borderId="3" xfId="0" applyNumberFormat="1" applyFont="1" applyBorder="1" applyAlignment="1">
      <alignment vertical="top"/>
    </xf>
    <xf numFmtId="0" fontId="0" fillId="3" borderId="11" xfId="0" applyFill="1" applyBorder="1" applyAlignment="1">
      <alignment horizontal="center" vertical="top" wrapText="1"/>
    </xf>
    <xf numFmtId="164" fontId="14" fillId="4" borderId="24" xfId="0" applyNumberFormat="1" applyFont="1" applyFill="1" applyBorder="1" applyAlignment="1">
      <alignment horizontal="center" vertical="top" wrapText="1"/>
    </xf>
    <xf numFmtId="0" fontId="11" fillId="0" borderId="0" xfId="0" applyFont="1" applyAlignment="1">
      <alignment vertical="top"/>
    </xf>
    <xf numFmtId="0" fontId="19" fillId="0" borderId="0" xfId="0" applyFont="1" applyAlignment="1">
      <alignment vertical="top"/>
    </xf>
    <xf numFmtId="0" fontId="2" fillId="0" borderId="0" xfId="0" applyFont="1" applyAlignment="1">
      <alignment vertical="top" wrapText="1"/>
    </xf>
    <xf numFmtId="3" fontId="20" fillId="0" borderId="32" xfId="0" applyNumberFormat="1" applyFont="1" applyBorder="1" applyAlignment="1">
      <alignment vertical="top"/>
    </xf>
    <xf numFmtId="3" fontId="20" fillId="0" borderId="74" xfId="0" applyNumberFormat="1" applyFont="1" applyBorder="1" applyAlignment="1">
      <alignment vertical="top"/>
    </xf>
    <xf numFmtId="3" fontId="20" fillId="0" borderId="57" xfId="0" applyNumberFormat="1" applyFont="1" applyBorder="1" applyAlignment="1">
      <alignment vertical="top"/>
    </xf>
    <xf numFmtId="3" fontId="20" fillId="0" borderId="42" xfId="0" applyNumberFormat="1" applyFont="1" applyBorder="1" applyAlignment="1">
      <alignment vertical="top"/>
    </xf>
    <xf numFmtId="0" fontId="2" fillId="0" borderId="42" xfId="0" applyFont="1" applyBorder="1" applyAlignment="1">
      <alignment vertical="top"/>
    </xf>
    <xf numFmtId="0" fontId="2" fillId="0" borderId="37" xfId="0" applyFont="1" applyBorder="1" applyAlignment="1">
      <alignment vertical="top"/>
    </xf>
    <xf numFmtId="0" fontId="2" fillId="0" borderId="35" xfId="0" applyFont="1" applyBorder="1" applyAlignment="1">
      <alignment vertical="top"/>
    </xf>
    <xf numFmtId="3" fontId="0" fillId="0" borderId="18" xfId="0" applyNumberFormat="1" applyBorder="1" applyAlignment="1">
      <alignment vertical="top"/>
    </xf>
    <xf numFmtId="0" fontId="17" fillId="0" borderId="0" xfId="0" applyFont="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6" xfId="0" applyNumberFormat="1"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4" xfId="0" applyBorder="1" applyAlignment="1">
      <alignment vertical="top"/>
    </xf>
    <xf numFmtId="0" fontId="0" fillId="0" borderId="0" xfId="0" quotePrefix="1" applyAlignment="1">
      <alignment vertical="top"/>
    </xf>
    <xf numFmtId="3" fontId="0" fillId="0" borderId="0" xfId="0" applyNumberFormat="1" applyAlignment="1">
      <alignment vertical="top"/>
    </xf>
    <xf numFmtId="3" fontId="16" fillId="0" borderId="75" xfId="0" applyNumberFormat="1" applyFont="1" applyBorder="1" applyAlignment="1">
      <alignment vertical="top"/>
    </xf>
    <xf numFmtId="0" fontId="17" fillId="4" borderId="10" xfId="0" applyFont="1" applyFill="1" applyBorder="1" applyAlignment="1">
      <alignment horizontal="center" vertical="top"/>
    </xf>
    <xf numFmtId="0" fontId="17" fillId="4" borderId="8" xfId="0" applyFont="1" applyFill="1" applyBorder="1" applyAlignment="1">
      <alignment horizontal="center" vertical="top"/>
    </xf>
    <xf numFmtId="0" fontId="15" fillId="11" borderId="1" xfId="0" applyFont="1" applyFill="1" applyBorder="1" applyAlignment="1" applyProtection="1">
      <alignment horizontal="left" vertical="top" wrapText="1"/>
      <protection locked="0"/>
    </xf>
    <xf numFmtId="0" fontId="19" fillId="11" borderId="1"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15" fillId="11" borderId="3" xfId="0" applyFont="1" applyFill="1" applyBorder="1" applyAlignment="1" applyProtection="1">
      <alignment horizontal="left" vertical="top" wrapText="1"/>
      <protection locked="0"/>
    </xf>
    <xf numFmtId="0" fontId="15" fillId="11" borderId="46" xfId="0" applyFont="1" applyFill="1" applyBorder="1" applyAlignment="1" applyProtection="1">
      <alignment horizontal="left" vertical="top" wrapText="1"/>
      <protection locked="0"/>
    </xf>
    <xf numFmtId="0" fontId="19" fillId="11" borderId="46" xfId="0" applyFont="1" applyFill="1" applyBorder="1" applyAlignment="1" applyProtection="1">
      <alignment horizontal="left" vertical="top" wrapText="1"/>
      <protection locked="0"/>
    </xf>
    <xf numFmtId="0" fontId="15" fillId="11" borderId="21" xfId="0" applyFont="1" applyFill="1" applyBorder="1" applyAlignment="1" applyProtection="1">
      <alignment horizontal="left" vertical="top" wrapText="1"/>
      <protection locked="0"/>
    </xf>
    <xf numFmtId="3" fontId="20" fillId="11" borderId="39" xfId="0" applyNumberFormat="1" applyFont="1" applyFill="1" applyBorder="1" applyAlignment="1" applyProtection="1">
      <alignment vertical="top"/>
      <protection locked="0"/>
    </xf>
    <xf numFmtId="3" fontId="20" fillId="11" borderId="2" xfId="0" applyNumberFormat="1" applyFont="1" applyFill="1" applyBorder="1" applyAlignment="1" applyProtection="1">
      <alignment vertical="top"/>
      <protection locked="0"/>
    </xf>
    <xf numFmtId="3" fontId="20" fillId="11" borderId="14" xfId="0" applyNumberFormat="1" applyFont="1" applyFill="1" applyBorder="1" applyAlignment="1" applyProtection="1">
      <alignment vertical="top"/>
      <protection locked="0"/>
    </xf>
    <xf numFmtId="3" fontId="20" fillId="11" borderId="22" xfId="0" applyNumberFormat="1" applyFont="1" applyFill="1" applyBorder="1" applyAlignment="1" applyProtection="1">
      <alignment vertical="top"/>
      <protection locked="0"/>
    </xf>
    <xf numFmtId="0" fontId="19" fillId="11" borderId="40" xfId="0" applyFont="1" applyFill="1" applyBorder="1" applyAlignment="1" applyProtection="1">
      <alignment vertical="top" wrapText="1"/>
      <protection locked="0"/>
    </xf>
    <xf numFmtId="0" fontId="2" fillId="11" borderId="3" xfId="0" applyFont="1" applyFill="1" applyBorder="1" applyAlignment="1" applyProtection="1">
      <alignment vertical="top"/>
      <protection locked="0"/>
    </xf>
    <xf numFmtId="3" fontId="20" fillId="11" borderId="13" xfId="0" applyNumberFormat="1" applyFont="1" applyFill="1" applyBorder="1" applyAlignment="1" applyProtection="1">
      <alignment vertical="top"/>
      <protection locked="0"/>
    </xf>
    <xf numFmtId="3" fontId="20" fillId="11" borderId="3" xfId="0" applyNumberFormat="1" applyFont="1" applyFill="1" applyBorder="1" applyAlignment="1" applyProtection="1">
      <alignment vertical="top"/>
      <protection locked="0"/>
    </xf>
    <xf numFmtId="3" fontId="20" fillId="11" borderId="12" xfId="0" applyNumberFormat="1" applyFont="1" applyFill="1" applyBorder="1" applyAlignment="1" applyProtection="1">
      <alignment vertical="top"/>
      <protection locked="0"/>
    </xf>
    <xf numFmtId="0" fontId="19" fillId="11" borderId="3" xfId="0" applyFont="1" applyFill="1" applyBorder="1" applyAlignment="1" applyProtection="1">
      <alignment vertical="top" wrapText="1"/>
      <protection locked="0"/>
    </xf>
    <xf numFmtId="4" fontId="20" fillId="11" borderId="2" xfId="0" applyNumberFormat="1" applyFont="1" applyFill="1" applyBorder="1" applyAlignment="1" applyProtection="1">
      <alignment vertical="top"/>
      <protection locked="0"/>
    </xf>
    <xf numFmtId="0" fontId="19" fillId="11" borderId="22" xfId="0" applyFont="1" applyFill="1" applyBorder="1" applyAlignment="1" applyProtection="1">
      <alignment vertical="top" wrapText="1"/>
      <protection locked="0"/>
    </xf>
    <xf numFmtId="3" fontId="20" fillId="11" borderId="26" xfId="0" applyNumberFormat="1" applyFont="1" applyFill="1" applyBorder="1" applyAlignment="1" applyProtection="1">
      <alignment vertical="top"/>
      <protection locked="0"/>
    </xf>
    <xf numFmtId="3" fontId="20" fillId="11" borderId="11" xfId="0" applyNumberFormat="1" applyFont="1" applyFill="1" applyBorder="1" applyAlignment="1" applyProtection="1">
      <alignment vertical="top"/>
      <protection locked="0"/>
    </xf>
    <xf numFmtId="3" fontId="20" fillId="11" borderId="20" xfId="0" applyNumberFormat="1" applyFont="1" applyFill="1" applyBorder="1" applyAlignment="1" applyProtection="1">
      <alignment vertical="top"/>
      <protection locked="0"/>
    </xf>
    <xf numFmtId="3" fontId="18" fillId="11" borderId="13" xfId="0" applyNumberFormat="1" applyFont="1" applyFill="1" applyBorder="1" applyAlignment="1" applyProtection="1">
      <alignment horizontal="right" vertical="top"/>
      <protection locked="0"/>
    </xf>
    <xf numFmtId="3" fontId="18" fillId="11" borderId="3" xfId="0" applyNumberFormat="1" applyFont="1" applyFill="1" applyBorder="1" applyAlignment="1" applyProtection="1">
      <alignment horizontal="right" vertical="top"/>
      <protection locked="0"/>
    </xf>
    <xf numFmtId="3" fontId="18" fillId="11" borderId="12" xfId="0" applyNumberFormat="1" applyFont="1" applyFill="1" applyBorder="1" applyAlignment="1" applyProtection="1">
      <alignment horizontal="right" vertical="top"/>
      <protection locked="0"/>
    </xf>
    <xf numFmtId="3" fontId="18" fillId="11" borderId="11" xfId="0" applyNumberFormat="1" applyFont="1" applyFill="1" applyBorder="1" applyAlignment="1" applyProtection="1">
      <alignment horizontal="right" vertical="top"/>
      <protection locked="0"/>
    </xf>
    <xf numFmtId="3" fontId="20" fillId="11" borderId="26" xfId="0" applyNumberFormat="1" applyFont="1" applyFill="1" applyBorder="1" applyAlignment="1" applyProtection="1">
      <alignment vertical="top" wrapText="1"/>
      <protection locked="0"/>
    </xf>
    <xf numFmtId="3" fontId="20" fillId="11" borderId="11" xfId="0" applyNumberFormat="1" applyFont="1" applyFill="1" applyBorder="1" applyAlignment="1" applyProtection="1">
      <alignment vertical="top" wrapText="1"/>
      <protection locked="0"/>
    </xf>
    <xf numFmtId="3" fontId="20" fillId="11" borderId="12" xfId="0" applyNumberFormat="1" applyFont="1" applyFill="1" applyBorder="1" applyAlignment="1" applyProtection="1">
      <alignment vertical="top" wrapText="1"/>
      <protection locked="0"/>
    </xf>
    <xf numFmtId="3" fontId="20" fillId="11" borderId="20" xfId="0" applyNumberFormat="1" applyFont="1" applyFill="1" applyBorder="1" applyAlignment="1" applyProtection="1">
      <alignment vertical="top" wrapText="1"/>
      <protection locked="0"/>
    </xf>
    <xf numFmtId="3" fontId="18" fillId="11" borderId="13" xfId="0" applyNumberFormat="1" applyFont="1" applyFill="1" applyBorder="1" applyAlignment="1" applyProtection="1">
      <alignment horizontal="right" vertical="top" wrapText="1"/>
      <protection locked="0"/>
    </xf>
    <xf numFmtId="3" fontId="18" fillId="11" borderId="3" xfId="0" applyNumberFormat="1" applyFont="1" applyFill="1" applyBorder="1" applyAlignment="1" applyProtection="1">
      <alignment horizontal="right" vertical="top" wrapText="1"/>
      <protection locked="0"/>
    </xf>
    <xf numFmtId="3" fontId="18" fillId="11" borderId="12" xfId="0" applyNumberFormat="1" applyFont="1" applyFill="1" applyBorder="1" applyAlignment="1" applyProtection="1">
      <alignment horizontal="right" vertical="top" wrapText="1"/>
      <protection locked="0"/>
    </xf>
    <xf numFmtId="3" fontId="18" fillId="11" borderId="11" xfId="0" applyNumberFormat="1" applyFont="1" applyFill="1" applyBorder="1" applyAlignment="1" applyProtection="1">
      <alignment horizontal="right" vertical="top" wrapText="1"/>
      <protection locked="0"/>
    </xf>
    <xf numFmtId="0" fontId="2" fillId="11" borderId="40" xfId="0" applyFont="1" applyFill="1" applyBorder="1" applyAlignment="1" applyProtection="1">
      <alignment vertical="top" wrapText="1"/>
      <protection locked="0"/>
    </xf>
    <xf numFmtId="3" fontId="20" fillId="11" borderId="50" xfId="0" applyNumberFormat="1" applyFont="1" applyFill="1" applyBorder="1" applyAlignment="1" applyProtection="1">
      <alignment vertical="top"/>
      <protection locked="0"/>
    </xf>
    <xf numFmtId="3" fontId="20" fillId="11" borderId="45" xfId="0" applyNumberFormat="1" applyFont="1" applyFill="1" applyBorder="1" applyAlignment="1" applyProtection="1">
      <alignment vertical="top"/>
      <protection locked="0"/>
    </xf>
    <xf numFmtId="3" fontId="20" fillId="11" borderId="48" xfId="0" applyNumberFormat="1" applyFont="1" applyFill="1" applyBorder="1" applyAlignment="1" applyProtection="1">
      <alignment vertical="top"/>
      <protection locked="0"/>
    </xf>
    <xf numFmtId="3" fontId="20" fillId="11" borderId="44" xfId="0" applyNumberFormat="1" applyFont="1" applyFill="1" applyBorder="1" applyAlignment="1" applyProtection="1">
      <alignment vertical="top"/>
      <protection locked="0"/>
    </xf>
    <xf numFmtId="3" fontId="18" fillId="11" borderId="50" xfId="0" applyNumberFormat="1" applyFont="1" applyFill="1" applyBorder="1" applyAlignment="1" applyProtection="1">
      <alignment horizontal="right" vertical="top"/>
      <protection locked="0"/>
    </xf>
    <xf numFmtId="3" fontId="18" fillId="11" borderId="45" xfId="0" applyNumberFormat="1" applyFont="1" applyFill="1" applyBorder="1" applyAlignment="1" applyProtection="1">
      <alignment horizontal="right" vertical="top"/>
      <protection locked="0"/>
    </xf>
    <xf numFmtId="3" fontId="18" fillId="11" borderId="48" xfId="0" applyNumberFormat="1" applyFont="1" applyFill="1" applyBorder="1" applyAlignment="1" applyProtection="1">
      <alignment horizontal="right" vertical="top"/>
      <protection locked="0"/>
    </xf>
    <xf numFmtId="0" fontId="19" fillId="11" borderId="47" xfId="0" applyFont="1" applyFill="1" applyBorder="1" applyAlignment="1" applyProtection="1">
      <alignment vertical="top" wrapText="1"/>
      <protection locked="0"/>
    </xf>
    <xf numFmtId="3" fontId="0" fillId="11" borderId="16" xfId="0" applyNumberFormat="1" applyFill="1" applyBorder="1" applyAlignment="1" applyProtection="1">
      <alignment horizontal="right" vertical="top" wrapText="1"/>
      <protection locked="0"/>
    </xf>
    <xf numFmtId="3" fontId="0" fillId="11" borderId="17" xfId="0" applyNumberFormat="1" applyFill="1" applyBorder="1" applyAlignment="1" applyProtection="1">
      <alignment horizontal="right" vertical="top" wrapText="1"/>
      <protection locked="0"/>
    </xf>
    <xf numFmtId="3" fontId="0" fillId="11" borderId="35" xfId="0" applyNumberFormat="1" applyFill="1" applyBorder="1" applyAlignment="1" applyProtection="1">
      <alignment horizontal="left" vertical="top" wrapText="1"/>
      <protection locked="0"/>
    </xf>
    <xf numFmtId="3" fontId="16" fillId="12" borderId="14" xfId="0" applyNumberFormat="1" applyFont="1" applyFill="1" applyBorder="1" applyAlignment="1">
      <alignment vertical="top"/>
    </xf>
    <xf numFmtId="3" fontId="20" fillId="12" borderId="31" xfId="0" applyNumberFormat="1" applyFont="1" applyFill="1" applyBorder="1" applyAlignment="1">
      <alignment vertical="top"/>
    </xf>
    <xf numFmtId="3" fontId="48" fillId="12" borderId="1" xfId="0" applyNumberFormat="1" applyFont="1" applyFill="1" applyBorder="1" applyAlignment="1">
      <alignment vertical="top"/>
    </xf>
    <xf numFmtId="3" fontId="48" fillId="12" borderId="22" xfId="0" applyNumberFormat="1" applyFont="1" applyFill="1" applyBorder="1" applyAlignment="1">
      <alignment vertical="top"/>
    </xf>
    <xf numFmtId="3" fontId="48" fillId="12" borderId="2" xfId="0" applyNumberFormat="1" applyFont="1" applyFill="1" applyBorder="1" applyAlignment="1">
      <alignment vertical="top"/>
    </xf>
    <xf numFmtId="3" fontId="48" fillId="12" borderId="39" xfId="0" applyNumberFormat="1" applyFont="1" applyFill="1" applyBorder="1" applyAlignment="1">
      <alignment vertical="top"/>
    </xf>
    <xf numFmtId="3" fontId="48" fillId="12" borderId="14" xfId="0" applyNumberFormat="1" applyFont="1" applyFill="1" applyBorder="1" applyAlignment="1">
      <alignment vertical="top"/>
    </xf>
    <xf numFmtId="0" fontId="19" fillId="12" borderId="40" xfId="0" applyFont="1" applyFill="1" applyBorder="1" applyAlignment="1">
      <alignment vertical="top" wrapText="1"/>
    </xf>
    <xf numFmtId="3" fontId="20" fillId="12" borderId="5" xfId="0" applyNumberFormat="1" applyFont="1" applyFill="1" applyBorder="1" applyAlignment="1">
      <alignment vertical="top"/>
    </xf>
    <xf numFmtId="3" fontId="20" fillId="12" borderId="4" xfId="0" applyNumberFormat="1" applyFont="1" applyFill="1" applyBorder="1" applyAlignment="1">
      <alignment vertical="top"/>
    </xf>
    <xf numFmtId="3" fontId="20" fillId="12" borderId="54" xfId="0" applyNumberFormat="1" applyFont="1" applyFill="1" applyBorder="1" applyAlignment="1">
      <alignment vertical="top"/>
    </xf>
    <xf numFmtId="3" fontId="20" fillId="12" borderId="1" xfId="0" applyNumberFormat="1" applyFont="1" applyFill="1" applyBorder="1" applyAlignment="1">
      <alignment vertical="top"/>
    </xf>
    <xf numFmtId="3" fontId="20" fillId="12" borderId="3" xfId="0" applyNumberFormat="1" applyFont="1" applyFill="1" applyBorder="1" applyAlignment="1">
      <alignment vertical="top"/>
    </xf>
    <xf numFmtId="3" fontId="20" fillId="12" borderId="38" xfId="0" applyNumberFormat="1" applyFont="1" applyFill="1" applyBorder="1" applyAlignment="1">
      <alignment vertical="top"/>
    </xf>
    <xf numFmtId="3" fontId="2" fillId="12" borderId="16" xfId="0" applyNumberFormat="1" applyFont="1" applyFill="1" applyBorder="1" applyAlignment="1">
      <alignment horizontal="right" vertical="top" wrapText="1"/>
    </xf>
    <xf numFmtId="0" fontId="15" fillId="12" borderId="1" xfId="0" applyFont="1" applyFill="1" applyBorder="1" applyAlignment="1">
      <alignment horizontal="left" vertical="top" wrapText="1"/>
    </xf>
    <xf numFmtId="0" fontId="19" fillId="12" borderId="1" xfId="0" applyFont="1" applyFill="1" applyBorder="1" applyAlignment="1">
      <alignment horizontal="left" vertical="top" wrapText="1"/>
    </xf>
    <xf numFmtId="0" fontId="19" fillId="12" borderId="39" xfId="0" applyFont="1" applyFill="1" applyBorder="1" applyAlignment="1">
      <alignment vertical="top" wrapText="1"/>
    </xf>
    <xf numFmtId="0" fontId="19" fillId="12" borderId="3" xfId="0" applyFont="1" applyFill="1" applyBorder="1" applyAlignment="1">
      <alignment horizontal="left" vertical="top" wrapText="1"/>
    </xf>
    <xf numFmtId="0" fontId="15" fillId="12" borderId="3" xfId="0" applyFont="1" applyFill="1" applyBorder="1" applyAlignment="1">
      <alignment horizontal="left" vertical="top" wrapText="1"/>
    </xf>
    <xf numFmtId="3" fontId="20" fillId="12" borderId="11" xfId="0" applyNumberFormat="1" applyFont="1" applyFill="1" applyBorder="1" applyAlignment="1">
      <alignment vertical="top"/>
    </xf>
    <xf numFmtId="3" fontId="20" fillId="12" borderId="12" xfId="0" applyNumberFormat="1" applyFont="1" applyFill="1" applyBorder="1" applyAlignment="1">
      <alignment vertical="top"/>
    </xf>
    <xf numFmtId="3" fontId="48" fillId="12" borderId="20" xfId="0" applyNumberFormat="1" applyFont="1" applyFill="1" applyBorder="1" applyAlignment="1">
      <alignment vertical="top"/>
    </xf>
    <xf numFmtId="3" fontId="48" fillId="12" borderId="11" xfId="0" applyNumberFormat="1" applyFont="1" applyFill="1" applyBorder="1" applyAlignment="1">
      <alignment vertical="top"/>
    </xf>
    <xf numFmtId="3" fontId="48" fillId="12" borderId="26" xfId="0" applyNumberFormat="1" applyFont="1" applyFill="1" applyBorder="1" applyAlignment="1">
      <alignment vertical="top"/>
    </xf>
    <xf numFmtId="3" fontId="48" fillId="12" borderId="12" xfId="0" applyNumberFormat="1" applyFont="1" applyFill="1" applyBorder="1" applyAlignment="1">
      <alignment vertical="top"/>
    </xf>
    <xf numFmtId="3" fontId="49" fillId="12" borderId="13" xfId="0" applyNumberFormat="1" applyFont="1" applyFill="1" applyBorder="1" applyAlignment="1">
      <alignment horizontal="right" vertical="top"/>
    </xf>
    <xf numFmtId="3" fontId="49" fillId="12" borderId="3" xfId="0" applyNumberFormat="1" applyFont="1" applyFill="1" applyBorder="1" applyAlignment="1">
      <alignment horizontal="right" vertical="top"/>
    </xf>
    <xf numFmtId="3" fontId="49" fillId="12" borderId="12" xfId="0" applyNumberFormat="1" applyFont="1" applyFill="1" applyBorder="1" applyAlignment="1">
      <alignment horizontal="right" vertical="top"/>
    </xf>
    <xf numFmtId="0" fontId="15" fillId="12" borderId="46" xfId="0" applyFont="1" applyFill="1" applyBorder="1" applyAlignment="1">
      <alignment horizontal="left" vertical="top" wrapText="1"/>
    </xf>
    <xf numFmtId="0" fontId="19" fillId="12" borderId="46" xfId="0" applyFont="1" applyFill="1" applyBorder="1" applyAlignment="1">
      <alignment horizontal="left" vertical="top" wrapText="1"/>
    </xf>
    <xf numFmtId="0" fontId="15" fillId="12" borderId="21" xfId="0" applyFont="1" applyFill="1" applyBorder="1" applyAlignment="1">
      <alignment horizontal="left" vertical="top" wrapText="1"/>
    </xf>
    <xf numFmtId="3" fontId="49" fillId="12" borderId="50" xfId="0" applyNumberFormat="1" applyFont="1" applyFill="1" applyBorder="1" applyAlignment="1">
      <alignment horizontal="right" vertical="top"/>
    </xf>
    <xf numFmtId="3" fontId="49" fillId="12" borderId="45" xfId="0" applyNumberFormat="1" applyFont="1" applyFill="1" applyBorder="1" applyAlignment="1">
      <alignment horizontal="right" vertical="top"/>
    </xf>
    <xf numFmtId="3" fontId="49" fillId="12" borderId="48" xfId="0" applyNumberFormat="1" applyFont="1" applyFill="1" applyBorder="1" applyAlignment="1">
      <alignment horizontal="right" vertical="top"/>
    </xf>
    <xf numFmtId="0" fontId="19" fillId="12" borderId="47" xfId="0" applyFont="1" applyFill="1" applyBorder="1" applyAlignment="1">
      <alignment vertical="top" wrapText="1"/>
    </xf>
    <xf numFmtId="3" fontId="0" fillId="12" borderId="35" xfId="0" applyNumberFormat="1" applyFill="1" applyBorder="1" applyAlignment="1">
      <alignment horizontal="left" vertical="top" wrapText="1"/>
    </xf>
    <xf numFmtId="0" fontId="19" fillId="12" borderId="1" xfId="1" applyFont="1" applyFill="1" applyBorder="1" applyAlignment="1">
      <alignment horizontal="left" vertical="top" wrapText="1"/>
    </xf>
    <xf numFmtId="0" fontId="19" fillId="12" borderId="31" xfId="0" applyFont="1" applyFill="1" applyBorder="1" applyAlignment="1">
      <alignment horizontal="left" vertical="top" wrapText="1"/>
    </xf>
    <xf numFmtId="0" fontId="19" fillId="12" borderId="3" xfId="1" applyFont="1" applyFill="1" applyBorder="1" applyAlignment="1">
      <alignment horizontal="left" vertical="top" wrapText="1"/>
    </xf>
    <xf numFmtId="0" fontId="19" fillId="12" borderId="0" xfId="0" applyFont="1" applyFill="1" applyAlignment="1">
      <alignment vertical="top" wrapText="1"/>
    </xf>
    <xf numFmtId="0" fontId="19" fillId="12" borderId="21" xfId="1" applyFont="1" applyFill="1" applyBorder="1" applyAlignment="1">
      <alignment horizontal="left" vertical="top" wrapText="1"/>
    </xf>
    <xf numFmtId="3" fontId="15" fillId="0" borderId="4" xfId="0" applyNumberFormat="1" applyFont="1" applyBorder="1" applyAlignment="1">
      <alignment vertical="top"/>
    </xf>
    <xf numFmtId="3" fontId="15" fillId="0" borderId="5" xfId="0" applyNumberFormat="1" applyFont="1" applyBorder="1" applyAlignment="1">
      <alignment vertical="top"/>
    </xf>
    <xf numFmtId="3" fontId="15" fillId="0" borderId="6" xfId="0" applyNumberFormat="1" applyFont="1" applyBorder="1" applyAlignment="1">
      <alignment vertical="top"/>
    </xf>
    <xf numFmtId="3" fontId="21" fillId="0" borderId="18" xfId="0" applyNumberFormat="1" applyFont="1" applyBorder="1" applyAlignment="1">
      <alignment vertical="top"/>
    </xf>
    <xf numFmtId="3" fontId="21" fillId="0" borderId="16" xfId="0" applyNumberFormat="1" applyFont="1" applyBorder="1" applyAlignment="1">
      <alignment vertical="top"/>
    </xf>
    <xf numFmtId="3" fontId="21" fillId="0" borderId="15" xfId="0" applyNumberFormat="1" applyFont="1" applyBorder="1" applyAlignment="1">
      <alignment vertical="top"/>
    </xf>
    <xf numFmtId="0" fontId="19" fillId="11" borderId="31" xfId="0" applyFont="1" applyFill="1" applyBorder="1" applyAlignment="1" applyProtection="1">
      <alignment horizontal="left" vertical="top" wrapText="1"/>
      <protection locked="0"/>
    </xf>
    <xf numFmtId="0" fontId="17" fillId="4" borderId="41" xfId="0" applyFont="1" applyFill="1" applyBorder="1" applyAlignment="1">
      <alignment horizontal="center" vertical="top"/>
    </xf>
    <xf numFmtId="49" fontId="17" fillId="4" borderId="7" xfId="0" applyNumberFormat="1" applyFont="1" applyFill="1" applyBorder="1" applyAlignment="1">
      <alignment horizontal="center" vertical="top" wrapText="1"/>
    </xf>
    <xf numFmtId="49" fontId="17"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wrapText="1"/>
    </xf>
    <xf numFmtId="49" fontId="13" fillId="4" borderId="8" xfId="0" applyNumberFormat="1" applyFont="1" applyFill="1" applyBorder="1" applyAlignment="1">
      <alignment horizontal="center" vertical="top"/>
    </xf>
    <xf numFmtId="1" fontId="13" fillId="4" borderId="8" xfId="0" applyNumberFormat="1" applyFont="1" applyFill="1" applyBorder="1" applyAlignment="1">
      <alignment horizontal="center" vertical="top" wrapText="1"/>
    </xf>
    <xf numFmtId="49" fontId="17" fillId="4" borderId="10" xfId="0" applyNumberFormat="1" applyFont="1" applyFill="1" applyBorder="1" applyAlignment="1">
      <alignment horizontal="center" vertical="top" wrapText="1"/>
    </xf>
    <xf numFmtId="49" fontId="12" fillId="4" borderId="8" xfId="0" applyNumberFormat="1" applyFont="1" applyFill="1" applyBorder="1" applyAlignment="1">
      <alignment horizontal="center" vertical="top" wrapText="1"/>
    </xf>
    <xf numFmtId="1" fontId="12" fillId="4" borderId="8" xfId="0" applyNumberFormat="1" applyFont="1" applyFill="1" applyBorder="1" applyAlignment="1">
      <alignment horizontal="center" vertical="top" wrapText="1"/>
    </xf>
    <xf numFmtId="0" fontId="12" fillId="4" borderId="8" xfId="0" applyFont="1" applyFill="1" applyBorder="1" applyAlignment="1">
      <alignment horizontal="center" vertical="top" wrapText="1"/>
    </xf>
    <xf numFmtId="164" fontId="6" fillId="4" borderId="8" xfId="0" applyNumberFormat="1" applyFont="1" applyFill="1" applyBorder="1" applyAlignment="1">
      <alignment horizontal="center" vertical="top" wrapText="1"/>
    </xf>
    <xf numFmtId="164" fontId="6" fillId="4" borderId="10" xfId="0" applyNumberFormat="1" applyFont="1" applyFill="1" applyBorder="1" applyAlignment="1">
      <alignment horizontal="center" vertical="top" wrapText="1"/>
    </xf>
    <xf numFmtId="3" fontId="20" fillId="11" borderId="4" xfId="0" applyNumberFormat="1" applyFont="1" applyFill="1" applyBorder="1" applyAlignment="1" applyProtection="1">
      <alignment vertical="top"/>
      <protection locked="0"/>
    </xf>
    <xf numFmtId="3" fontId="20" fillId="11" borderId="5" xfId="0" applyNumberFormat="1" applyFont="1" applyFill="1" applyBorder="1" applyAlignment="1" applyProtection="1">
      <alignment vertical="top"/>
      <protection locked="0"/>
    </xf>
    <xf numFmtId="3" fontId="20" fillId="11" borderId="6" xfId="0" applyNumberFormat="1" applyFont="1" applyFill="1" applyBorder="1" applyAlignment="1" applyProtection="1">
      <alignment vertical="top"/>
      <protection locked="0"/>
    </xf>
    <xf numFmtId="3" fontId="20" fillId="0" borderId="18" xfId="0" applyNumberFormat="1" applyFont="1" applyBorder="1" applyAlignment="1">
      <alignment vertical="top"/>
    </xf>
    <xf numFmtId="3" fontId="20" fillId="0" borderId="16" xfId="0" applyNumberFormat="1" applyFont="1" applyBorder="1" applyAlignment="1">
      <alignment vertical="top"/>
    </xf>
    <xf numFmtId="49" fontId="13" fillId="4" borderId="10" xfId="0" applyNumberFormat="1" applyFont="1" applyFill="1" applyBorder="1" applyAlignment="1">
      <alignment horizontal="center" vertical="top" wrapText="1"/>
    </xf>
    <xf numFmtId="49" fontId="11" fillId="4" borderId="7" xfId="0" applyNumberFormat="1" applyFont="1" applyFill="1" applyBorder="1" applyAlignment="1">
      <alignment horizontal="center" vertical="top" wrapText="1"/>
    </xf>
    <xf numFmtId="164" fontId="6" fillId="4" borderId="23" xfId="0" applyNumberFormat="1" applyFont="1" applyFill="1" applyBorder="1" applyAlignment="1">
      <alignment horizontal="center" vertical="top" wrapText="1"/>
    </xf>
    <xf numFmtId="1" fontId="12" fillId="4" borderId="30" xfId="0" applyNumberFormat="1" applyFont="1" applyFill="1" applyBorder="1" applyAlignment="1">
      <alignment horizontal="center" vertical="top" wrapText="1"/>
    </xf>
    <xf numFmtId="164" fontId="0" fillId="4" borderId="30" xfId="0" applyNumberFormat="1" applyFill="1" applyBorder="1" applyAlignment="1">
      <alignment horizontal="left" vertical="top" wrapText="1"/>
    </xf>
    <xf numFmtId="0" fontId="11" fillId="0" borderId="30" xfId="0" applyFont="1" applyBorder="1" applyAlignment="1">
      <alignment vertical="top"/>
    </xf>
    <xf numFmtId="3" fontId="48" fillId="12" borderId="5" xfId="0" applyNumberFormat="1" applyFont="1" applyFill="1" applyBorder="1" applyAlignment="1">
      <alignment vertical="top"/>
    </xf>
    <xf numFmtId="3" fontId="48" fillId="0" borderId="74" xfId="0" applyNumberFormat="1" applyFont="1" applyBorder="1" applyAlignment="1">
      <alignment vertical="top"/>
    </xf>
    <xf numFmtId="0" fontId="2" fillId="11" borderId="21" xfId="0" applyFont="1" applyFill="1" applyBorder="1" applyAlignment="1" applyProtection="1">
      <alignment vertical="top"/>
      <protection locked="0"/>
    </xf>
    <xf numFmtId="0" fontId="2" fillId="11" borderId="13" xfId="0" applyFont="1" applyFill="1" applyBorder="1" applyAlignment="1" applyProtection="1">
      <alignment vertical="top"/>
      <protection locked="0"/>
    </xf>
    <xf numFmtId="0" fontId="2" fillId="11" borderId="12" xfId="0" applyFont="1" applyFill="1" applyBorder="1" applyAlignment="1" applyProtection="1">
      <alignment vertical="top"/>
      <protection locked="0"/>
    </xf>
    <xf numFmtId="0" fontId="2" fillId="11" borderId="89" xfId="0" applyFont="1" applyFill="1" applyBorder="1" applyAlignment="1" applyProtection="1">
      <alignment vertical="top"/>
      <protection locked="0"/>
    </xf>
    <xf numFmtId="0" fontId="2" fillId="11" borderId="48" xfId="0" applyFont="1" applyFill="1" applyBorder="1" applyAlignment="1" applyProtection="1">
      <alignment vertical="top"/>
      <protection locked="0"/>
    </xf>
    <xf numFmtId="3" fontId="48" fillId="0" borderId="18" xfId="0" applyNumberFormat="1" applyFont="1" applyBorder="1" applyAlignment="1">
      <alignment vertical="top"/>
    </xf>
    <xf numFmtId="3" fontId="48" fillId="0" borderId="16" xfId="0" applyNumberFormat="1" applyFont="1" applyBorder="1" applyAlignment="1">
      <alignment vertical="top"/>
    </xf>
    <xf numFmtId="1" fontId="12" fillId="4" borderId="23" xfId="0" applyNumberFormat="1" applyFont="1" applyFill="1" applyBorder="1" applyAlignment="1">
      <alignment horizontal="center" vertical="top" wrapText="1"/>
    </xf>
    <xf numFmtId="0" fontId="19" fillId="12" borderId="26" xfId="0" applyFont="1" applyFill="1" applyBorder="1" applyAlignment="1">
      <alignment vertical="top" wrapText="1"/>
    </xf>
    <xf numFmtId="0" fontId="19" fillId="12" borderId="50" xfId="0" applyFont="1" applyFill="1" applyBorder="1" applyAlignment="1">
      <alignment vertical="top" wrapText="1"/>
    </xf>
    <xf numFmtId="0" fontId="19" fillId="12" borderId="47" xfId="0" applyFont="1" applyFill="1" applyBorder="1" applyAlignment="1">
      <alignment horizontal="center" vertical="top"/>
    </xf>
    <xf numFmtId="0" fontId="2" fillId="12" borderId="47" xfId="0" applyFont="1" applyFill="1" applyBorder="1" applyAlignment="1">
      <alignment vertical="top" wrapText="1"/>
    </xf>
    <xf numFmtId="0" fontId="0" fillId="0" borderId="3" xfId="0" applyBorder="1" applyAlignment="1">
      <alignment vertical="top"/>
    </xf>
    <xf numFmtId="3" fontId="48" fillId="12" borderId="67" xfId="0" applyNumberFormat="1" applyFont="1" applyFill="1" applyBorder="1" applyAlignment="1">
      <alignment vertical="top"/>
    </xf>
    <xf numFmtId="3" fontId="48" fillId="0" borderId="56" xfId="0" applyNumberFormat="1" applyFont="1" applyBorder="1" applyAlignment="1">
      <alignment vertical="top"/>
    </xf>
    <xf numFmtId="3" fontId="49" fillId="12" borderId="19" xfId="0" applyNumberFormat="1" applyFont="1" applyFill="1" applyBorder="1" applyAlignment="1">
      <alignment horizontal="right" vertical="top"/>
    </xf>
    <xf numFmtId="3" fontId="49" fillId="12" borderId="44" xfId="0" applyNumberFormat="1" applyFont="1" applyFill="1" applyBorder="1" applyAlignment="1">
      <alignment horizontal="right" vertical="top"/>
    </xf>
    <xf numFmtId="164" fontId="0" fillId="4" borderId="87" xfId="0" applyNumberFormat="1" applyFill="1" applyBorder="1" applyAlignment="1">
      <alignment horizontal="center" vertical="top" wrapText="1"/>
    </xf>
    <xf numFmtId="164" fontId="0" fillId="4" borderId="88" xfId="0" applyNumberFormat="1" applyFill="1" applyBorder="1" applyAlignment="1">
      <alignment horizontal="center" vertical="top" wrapText="1"/>
    </xf>
    <xf numFmtId="164" fontId="0" fillId="4" borderId="86" xfId="0" applyNumberFormat="1" applyFill="1" applyBorder="1" applyAlignment="1">
      <alignment horizontal="center" vertical="top" wrapText="1"/>
    </xf>
    <xf numFmtId="164" fontId="0" fillId="4" borderId="80" xfId="0" applyNumberFormat="1" applyFill="1" applyBorder="1" applyAlignment="1">
      <alignment horizontal="center" vertical="top" wrapText="1"/>
    </xf>
    <xf numFmtId="164" fontId="0" fillId="4" borderId="68" xfId="0" applyNumberFormat="1" applyFill="1" applyBorder="1" applyAlignment="1">
      <alignment horizontal="center" vertical="top" wrapText="1"/>
    </xf>
    <xf numFmtId="3" fontId="48" fillId="12" borderId="3" xfId="0" applyNumberFormat="1" applyFont="1" applyFill="1" applyBorder="1" applyAlignment="1">
      <alignment vertical="top"/>
    </xf>
    <xf numFmtId="3" fontId="20" fillId="12" borderId="6" xfId="0" applyNumberFormat="1" applyFont="1" applyFill="1" applyBorder="1" applyAlignment="1">
      <alignment vertical="top"/>
    </xf>
    <xf numFmtId="3" fontId="20" fillId="12" borderId="13" xfId="0" applyNumberFormat="1" applyFont="1" applyFill="1" applyBorder="1" applyAlignment="1">
      <alignment vertical="top"/>
    </xf>
    <xf numFmtId="3" fontId="20" fillId="12" borderId="66" xfId="0" applyNumberFormat="1" applyFont="1" applyFill="1" applyBorder="1" applyAlignment="1">
      <alignment vertical="top"/>
    </xf>
    <xf numFmtId="3" fontId="48" fillId="12" borderId="13" xfId="0" applyNumberFormat="1" applyFont="1" applyFill="1" applyBorder="1" applyAlignment="1">
      <alignment vertical="top"/>
    </xf>
    <xf numFmtId="0" fontId="1" fillId="3" borderId="77" xfId="0" applyFont="1" applyFill="1" applyBorder="1" applyAlignment="1">
      <alignment horizontal="left" vertical="top"/>
    </xf>
    <xf numFmtId="0" fontId="1" fillId="3" borderId="0" xfId="0" applyFont="1" applyFill="1" applyAlignment="1">
      <alignment horizontal="left" vertical="top"/>
    </xf>
    <xf numFmtId="0" fontId="19" fillId="11" borderId="21" xfId="0" applyFont="1" applyFill="1" applyBorder="1" applyAlignment="1" applyProtection="1">
      <alignment horizontal="left" vertical="top" wrapText="1"/>
      <protection locked="0"/>
    </xf>
    <xf numFmtId="0" fontId="19" fillId="11" borderId="1" xfId="1" applyFont="1" applyFill="1" applyBorder="1" applyAlignment="1" applyProtection="1">
      <alignment horizontal="left" vertical="top" wrapText="1"/>
      <protection locked="0"/>
    </xf>
    <xf numFmtId="0" fontId="19" fillId="11" borderId="3" xfId="1" applyFont="1" applyFill="1" applyBorder="1" applyAlignment="1" applyProtection="1">
      <alignment horizontal="left" vertical="top" wrapText="1"/>
      <protection locked="0"/>
    </xf>
    <xf numFmtId="0" fontId="19" fillId="11" borderId="21" xfId="1" applyFont="1" applyFill="1" applyBorder="1" applyAlignment="1" applyProtection="1">
      <alignment horizontal="left" vertical="top" wrapText="1"/>
      <protection locked="0"/>
    </xf>
    <xf numFmtId="0" fontId="0" fillId="0" borderId="26" xfId="0" applyBorder="1" applyAlignment="1">
      <alignment horizontal="left" vertical="top"/>
    </xf>
    <xf numFmtId="0" fontId="0" fillId="0" borderId="28" xfId="0" applyBorder="1" applyAlignment="1">
      <alignment horizontal="left" vertical="top"/>
    </xf>
    <xf numFmtId="0" fontId="19" fillId="11" borderId="20" xfId="0" applyFont="1" applyFill="1" applyBorder="1" applyAlignment="1" applyProtection="1">
      <alignment vertical="top" wrapText="1"/>
      <protection locked="0"/>
    </xf>
    <xf numFmtId="0" fontId="19" fillId="11" borderId="44" xfId="0" applyFont="1" applyFill="1" applyBorder="1" applyAlignment="1" applyProtection="1">
      <alignment vertical="top" wrapText="1"/>
      <protection locked="0"/>
    </xf>
    <xf numFmtId="0" fontId="19" fillId="11" borderId="36" xfId="0" applyFont="1" applyFill="1" applyBorder="1" applyAlignment="1" applyProtection="1">
      <alignment vertical="top" wrapText="1"/>
      <protection locked="0"/>
    </xf>
    <xf numFmtId="0" fontId="19" fillId="11" borderId="51" xfId="0" applyFont="1" applyFill="1" applyBorder="1" applyAlignment="1" applyProtection="1">
      <alignment vertical="top" wrapText="1"/>
      <protection locked="0"/>
    </xf>
    <xf numFmtId="0" fontId="19" fillId="12" borderId="49" xfId="0" applyFont="1" applyFill="1" applyBorder="1" applyAlignment="1">
      <alignment horizontal="left" vertical="top" wrapText="1"/>
    </xf>
    <xf numFmtId="0" fontId="19" fillId="12" borderId="21" xfId="0" applyFont="1" applyFill="1" applyBorder="1" applyAlignment="1">
      <alignment horizontal="left" vertical="top" wrapText="1"/>
    </xf>
    <xf numFmtId="0" fontId="2" fillId="11" borderId="36" xfId="0" applyFont="1" applyFill="1" applyBorder="1" applyAlignment="1" applyProtection="1">
      <alignment vertical="top" wrapText="1"/>
      <protection locked="0"/>
    </xf>
    <xf numFmtId="0" fontId="2" fillId="11" borderId="51" xfId="0" applyFont="1" applyFill="1" applyBorder="1" applyAlignment="1" applyProtection="1">
      <alignment vertical="top" wrapText="1"/>
      <protection locked="0"/>
    </xf>
    <xf numFmtId="0" fontId="4" fillId="0" borderId="0" xfId="0" applyFont="1" applyAlignment="1">
      <alignment vertical="top" wrapText="1"/>
    </xf>
    <xf numFmtId="0" fontId="3" fillId="0" borderId="0" xfId="0" applyFont="1" applyAlignment="1">
      <alignment horizontal="right" vertical="top" wrapText="1"/>
    </xf>
    <xf numFmtId="0" fontId="3" fillId="0" borderId="0" xfId="0" applyFont="1" applyAlignment="1">
      <alignment vertical="top" wrapText="1"/>
    </xf>
    <xf numFmtId="3" fontId="3" fillId="0" borderId="0" xfId="0" applyNumberFormat="1" applyFont="1" applyAlignment="1">
      <alignment vertical="top"/>
    </xf>
    <xf numFmtId="3" fontId="3" fillId="0" borderId="0" xfId="0" applyNumberFormat="1" applyFont="1" applyAlignment="1">
      <alignment horizontal="right" vertical="top" wrapText="1"/>
    </xf>
    <xf numFmtId="3" fontId="4" fillId="0" borderId="0" xfId="0" applyNumberFormat="1" applyFont="1" applyAlignment="1">
      <alignment horizontal="right" vertical="top" wrapText="1"/>
    </xf>
    <xf numFmtId="3" fontId="4" fillId="0" borderId="0" xfId="0" applyNumberFormat="1" applyFont="1" applyAlignment="1">
      <alignment vertical="top"/>
    </xf>
    <xf numFmtId="0" fontId="50" fillId="0" borderId="0" xfId="0" applyFont="1" applyAlignment="1">
      <alignment vertical="top"/>
    </xf>
    <xf numFmtId="0" fontId="2" fillId="0" borderId="30" xfId="0" applyFont="1" applyBorder="1" applyAlignment="1">
      <alignment vertical="top" wrapText="1"/>
    </xf>
    <xf numFmtId="0" fontId="50" fillId="0" borderId="25" xfId="0" applyFont="1" applyBorder="1" applyAlignment="1">
      <alignment horizontal="right" vertical="top" wrapText="1"/>
    </xf>
    <xf numFmtId="0" fontId="50" fillId="0" borderId="41" xfId="0" applyFont="1" applyBorder="1" applyAlignment="1">
      <alignment horizontal="right" vertical="top" wrapText="1"/>
    </xf>
    <xf numFmtId="0" fontId="50" fillId="0" borderId="8" xfId="0" applyFont="1" applyBorder="1" applyAlignment="1">
      <alignment horizontal="right" vertical="top" wrapText="1"/>
    </xf>
    <xf numFmtId="0" fontId="50" fillId="0" borderId="10" xfId="0" applyFont="1" applyBorder="1" applyAlignment="1">
      <alignment vertical="top"/>
    </xf>
    <xf numFmtId="0" fontId="50" fillId="0" borderId="59" xfId="0" applyFont="1" applyBorder="1" applyAlignment="1">
      <alignment vertical="top" wrapText="1"/>
    </xf>
    <xf numFmtId="3" fontId="50" fillId="0" borderId="30" xfId="0" applyNumberFormat="1" applyFont="1" applyBorder="1" applyAlignment="1">
      <alignment vertical="top"/>
    </xf>
    <xf numFmtId="3" fontId="50" fillId="0" borderId="7" xfId="0" applyNumberFormat="1" applyFont="1" applyBorder="1" applyAlignment="1">
      <alignment horizontal="right" vertical="top" wrapText="1"/>
    </xf>
    <xf numFmtId="3" fontId="50" fillId="0" borderId="8" xfId="0" applyNumberFormat="1" applyFont="1" applyBorder="1" applyAlignment="1">
      <alignment horizontal="right" vertical="top" wrapText="1"/>
    </xf>
    <xf numFmtId="3" fontId="50" fillId="0" borderId="10" xfId="0" applyNumberFormat="1" applyFont="1" applyBorder="1" applyAlignment="1">
      <alignment horizontal="right" vertical="top" wrapText="1"/>
    </xf>
    <xf numFmtId="0" fontId="50" fillId="0" borderId="39" xfId="0" applyFont="1" applyBorder="1" applyAlignment="1">
      <alignment vertical="top" wrapText="1"/>
    </xf>
    <xf numFmtId="3" fontId="50" fillId="0" borderId="39" xfId="0" applyNumberFormat="1" applyFont="1" applyBorder="1" applyAlignment="1">
      <alignment vertical="top"/>
    </xf>
    <xf numFmtId="3" fontId="2" fillId="0" borderId="31" xfId="0" applyNumberFormat="1" applyFont="1" applyBorder="1" applyAlignment="1">
      <alignment horizontal="right" vertical="top" wrapText="1"/>
    </xf>
    <xf numFmtId="3" fontId="2" fillId="0" borderId="1" xfId="0" applyNumberFormat="1" applyFont="1" applyBorder="1" applyAlignment="1">
      <alignment horizontal="right" vertical="top" wrapText="1"/>
    </xf>
    <xf numFmtId="3" fontId="2" fillId="0" borderId="14" xfId="0" applyNumberFormat="1" applyFont="1" applyBorder="1" applyAlignment="1">
      <alignment horizontal="right" vertical="top" wrapText="1"/>
    </xf>
    <xf numFmtId="0" fontId="50" fillId="0" borderId="26" xfId="0" applyFont="1" applyBorder="1" applyAlignment="1">
      <alignment vertical="top" wrapText="1"/>
    </xf>
    <xf numFmtId="3" fontId="50" fillId="0" borderId="26" xfId="0" applyNumberFormat="1" applyFont="1" applyBorder="1" applyAlignment="1">
      <alignment vertical="top"/>
    </xf>
    <xf numFmtId="3" fontId="2" fillId="0" borderId="13" xfId="0" applyNumberFormat="1" applyFont="1" applyBorder="1" applyAlignment="1">
      <alignment horizontal="right" vertical="top" wrapText="1"/>
    </xf>
    <xf numFmtId="3" fontId="2" fillId="0" borderId="3" xfId="0" applyNumberFormat="1" applyFont="1" applyBorder="1" applyAlignment="1">
      <alignment horizontal="right" vertical="top" wrapText="1"/>
    </xf>
    <xf numFmtId="3" fontId="2" fillId="0" borderId="12" xfId="0" applyNumberFormat="1" applyFont="1" applyBorder="1" applyAlignment="1">
      <alignment horizontal="right" vertical="top" wrapText="1"/>
    </xf>
    <xf numFmtId="0" fontId="50" fillId="0" borderId="35" xfId="0" applyFont="1" applyBorder="1" applyAlignment="1">
      <alignment vertical="top" wrapText="1"/>
    </xf>
    <xf numFmtId="3" fontId="50" fillId="0" borderId="35" xfId="0" applyNumberFormat="1" applyFont="1" applyBorder="1" applyAlignment="1">
      <alignment vertical="top"/>
    </xf>
    <xf numFmtId="3" fontId="2" fillId="0" borderId="18" xfId="0" applyNumberFormat="1" applyFont="1" applyBorder="1" applyAlignment="1">
      <alignment horizontal="right" vertical="top" wrapText="1"/>
    </xf>
    <xf numFmtId="3" fontId="2" fillId="0" borderId="16" xfId="0" applyNumberFormat="1" applyFont="1" applyBorder="1" applyAlignment="1">
      <alignment horizontal="right" vertical="top" wrapText="1"/>
    </xf>
    <xf numFmtId="3" fontId="2" fillId="0" borderId="15" xfId="0" applyNumberFormat="1" applyFont="1" applyBorder="1" applyAlignment="1">
      <alignment horizontal="right" vertical="top" wrapText="1"/>
    </xf>
    <xf numFmtId="0" fontId="50" fillId="0" borderId="30" xfId="0" applyFont="1" applyBorder="1" applyAlignment="1">
      <alignment horizontal="right" vertical="top" wrapText="1"/>
    </xf>
    <xf numFmtId="0" fontId="50" fillId="0" borderId="76" xfId="0" applyFont="1" applyBorder="1" applyAlignment="1">
      <alignment horizontal="right" vertical="top" wrapText="1"/>
    </xf>
    <xf numFmtId="0" fontId="50" fillId="0" borderId="71" xfId="0" applyFont="1" applyBorder="1" applyAlignment="1">
      <alignment vertical="top" wrapText="1"/>
    </xf>
    <xf numFmtId="3" fontId="50" fillId="0" borderId="71" xfId="0" applyNumberFormat="1" applyFont="1" applyBorder="1" applyAlignment="1">
      <alignment horizontal="right" vertical="top" wrapText="1"/>
    </xf>
    <xf numFmtId="3" fontId="50" fillId="0" borderId="73" xfId="0" applyNumberFormat="1" applyFont="1" applyBorder="1" applyAlignment="1">
      <alignment horizontal="right" vertical="top" wrapText="1"/>
    </xf>
    <xf numFmtId="3" fontId="50" fillId="0" borderId="74" xfId="0" applyNumberFormat="1" applyFont="1" applyBorder="1" applyAlignment="1">
      <alignment horizontal="right" vertical="top" wrapText="1"/>
    </xf>
    <xf numFmtId="3" fontId="50" fillId="0" borderId="75" xfId="0" applyNumberFormat="1" applyFont="1" applyBorder="1" applyAlignment="1">
      <alignment horizontal="right" vertical="top" wrapText="1"/>
    </xf>
    <xf numFmtId="0" fontId="38" fillId="0" borderId="40" xfId="0" applyFont="1" applyBorder="1" applyAlignment="1">
      <alignment vertical="top" wrapText="1"/>
    </xf>
    <xf numFmtId="3" fontId="50" fillId="0" borderId="40" xfId="0" applyNumberFormat="1" applyFont="1" applyBorder="1" applyAlignment="1">
      <alignment vertical="top"/>
    </xf>
    <xf numFmtId="3" fontId="2" fillId="0" borderId="72" xfId="0" applyNumberFormat="1" applyFont="1" applyBorder="1" applyAlignment="1">
      <alignment vertical="top"/>
    </xf>
    <xf numFmtId="3" fontId="2" fillId="0" borderId="1" xfId="0" applyNumberFormat="1" applyFont="1" applyBorder="1" applyAlignment="1">
      <alignment vertical="top"/>
    </xf>
    <xf numFmtId="3" fontId="2" fillId="0" borderId="14" xfId="0" applyNumberFormat="1" applyFont="1" applyBorder="1" applyAlignment="1">
      <alignment vertical="top"/>
    </xf>
    <xf numFmtId="3" fontId="50" fillId="0" borderId="36" xfId="0" applyNumberFormat="1" applyFont="1" applyBorder="1" applyAlignment="1">
      <alignment vertical="top"/>
    </xf>
    <xf numFmtId="3" fontId="2" fillId="0" borderId="19" xfId="0" applyNumberFormat="1" applyFont="1" applyBorder="1" applyAlignment="1">
      <alignment vertical="top"/>
    </xf>
    <xf numFmtId="3" fontId="2" fillId="0" borderId="3" xfId="0" applyNumberFormat="1" applyFont="1" applyBorder="1" applyAlignment="1">
      <alignment vertical="top"/>
    </xf>
    <xf numFmtId="3" fontId="2" fillId="0" borderId="12" xfId="0" applyNumberFormat="1" applyFont="1" applyBorder="1" applyAlignment="1">
      <alignment vertical="top"/>
    </xf>
    <xf numFmtId="0" fontId="38" fillId="0" borderId="71" xfId="0" applyFont="1" applyBorder="1" applyAlignment="1">
      <alignment vertical="top" wrapText="1"/>
    </xf>
    <xf numFmtId="3" fontId="50" fillId="0" borderId="37" xfId="0" applyNumberFormat="1" applyFont="1" applyBorder="1" applyAlignment="1">
      <alignment vertical="top"/>
    </xf>
    <xf numFmtId="3" fontId="2" fillId="0" borderId="70" xfId="0" applyNumberFormat="1" applyFont="1" applyBorder="1" applyAlignment="1">
      <alignment vertical="top"/>
    </xf>
    <xf numFmtId="3" fontId="2" fillId="0" borderId="16" xfId="0" applyNumberFormat="1" applyFont="1" applyBorder="1" applyAlignment="1">
      <alignment vertical="top"/>
    </xf>
    <xf numFmtId="3" fontId="2" fillId="0" borderId="15" xfId="0" applyNumberFormat="1" applyFont="1" applyBorder="1" applyAlignment="1">
      <alignment vertical="top"/>
    </xf>
    <xf numFmtId="0" fontId="11" fillId="4" borderId="8" xfId="0" applyFont="1" applyFill="1" applyBorder="1" applyAlignment="1">
      <alignment horizontal="center" vertical="top" wrapText="1"/>
    </xf>
    <xf numFmtId="0" fontId="0" fillId="0" borderId="27" xfId="0" applyBorder="1"/>
    <xf numFmtId="0" fontId="0" fillId="0" borderId="29" xfId="0" applyBorder="1"/>
    <xf numFmtId="0" fontId="3" fillId="0" borderId="34" xfId="0" applyFont="1" applyBorder="1" applyAlignment="1">
      <alignment horizontal="left" vertical="top"/>
    </xf>
    <xf numFmtId="0" fontId="0" fillId="0" borderId="43" xfId="0" applyBorder="1" applyAlignment="1">
      <alignment horizontal="left" vertical="top"/>
    </xf>
    <xf numFmtId="0" fontId="1" fillId="2" borderId="34" xfId="0" applyFont="1" applyFill="1" applyBorder="1" applyAlignment="1">
      <alignment vertical="top" wrapText="1"/>
    </xf>
    <xf numFmtId="49" fontId="12" fillId="4" borderId="7" xfId="0" applyNumberFormat="1" applyFont="1" applyFill="1" applyBorder="1" applyAlignment="1">
      <alignment horizontal="center" vertical="top" wrapText="1"/>
    </xf>
    <xf numFmtId="0" fontId="0" fillId="0" borderId="3" xfId="0" applyBorder="1" applyAlignment="1">
      <alignment horizontal="left" vertical="top" wrapText="1"/>
    </xf>
    <xf numFmtId="0" fontId="0" fillId="0" borderId="27" xfId="0" applyBorder="1" applyAlignment="1">
      <alignment vertical="top"/>
    </xf>
    <xf numFmtId="0" fontId="0" fillId="0" borderId="29" xfId="0" applyBorder="1" applyAlignment="1">
      <alignment vertical="top"/>
    </xf>
    <xf numFmtId="0" fontId="1" fillId="4" borderId="3" xfId="0" applyFont="1" applyFill="1" applyBorder="1" applyAlignment="1">
      <alignment horizontal="center" vertical="top" wrapText="1"/>
    </xf>
    <xf numFmtId="0" fontId="1" fillId="0" borderId="0" xfId="0" applyFont="1" applyAlignment="1">
      <alignment vertical="top" wrapText="1"/>
    </xf>
    <xf numFmtId="0" fontId="50" fillId="4" borderId="3" xfId="0" applyFont="1" applyFill="1" applyBorder="1" applyAlignment="1">
      <alignment horizontal="center" vertical="top" wrapText="1"/>
    </xf>
    <xf numFmtId="0" fontId="28" fillId="0" borderId="3"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center" vertical="top"/>
    </xf>
    <xf numFmtId="9" fontId="2" fillId="0" borderId="3" xfId="0" applyNumberFormat="1" applyFont="1" applyBorder="1" applyAlignment="1">
      <alignment horizontal="left" vertical="top"/>
    </xf>
    <xf numFmtId="0" fontId="0" fillId="0" borderId="3" xfId="0" applyBorder="1" applyAlignment="1">
      <alignment horizontal="left" vertical="top"/>
    </xf>
    <xf numFmtId="0" fontId="0" fillId="0" borderId="3" xfId="0" applyBorder="1" applyAlignment="1">
      <alignment horizontal="center" vertical="top"/>
    </xf>
    <xf numFmtId="0" fontId="0" fillId="0" borderId="3" xfId="0" applyBorder="1" applyAlignment="1">
      <alignment horizontal="right" vertical="top"/>
    </xf>
    <xf numFmtId="0" fontId="0" fillId="0" borderId="0" xfId="0" applyAlignment="1">
      <alignment wrapText="1"/>
    </xf>
    <xf numFmtId="0" fontId="2" fillId="0" borderId="0" xfId="0" applyFont="1" applyAlignment="1">
      <alignment vertical="center"/>
    </xf>
    <xf numFmtId="0" fontId="3" fillId="0" borderId="87" xfId="0" applyFont="1" applyBorder="1" applyAlignment="1">
      <alignment horizontal="left" vertical="top"/>
    </xf>
    <xf numFmtId="0" fontId="0" fillId="0" borderId="4" xfId="0" applyBorder="1" applyAlignment="1">
      <alignment horizontal="left" vertical="top"/>
    </xf>
    <xf numFmtId="0" fontId="0" fillId="0" borderId="27" xfId="0" applyBorder="1" applyAlignment="1">
      <alignment horizontal="left" vertical="top"/>
    </xf>
    <xf numFmtId="3" fontId="0" fillId="11" borderId="18" xfId="0" applyNumberFormat="1" applyFill="1" applyBorder="1" applyAlignment="1" applyProtection="1">
      <alignment horizontal="left" vertical="top" wrapText="1"/>
      <protection locked="0"/>
    </xf>
    <xf numFmtId="3" fontId="0" fillId="12" borderId="16" xfId="0" applyNumberFormat="1" applyFill="1" applyBorder="1" applyAlignment="1">
      <alignment horizontal="right" vertical="top" wrapText="1"/>
    </xf>
    <xf numFmtId="3" fontId="0" fillId="12" borderId="17" xfId="0" applyNumberFormat="1" applyFill="1" applyBorder="1" applyAlignment="1">
      <alignment horizontal="right" vertical="top" wrapText="1"/>
    </xf>
    <xf numFmtId="9" fontId="0" fillId="12" borderId="17" xfId="0" applyNumberFormat="1" applyFill="1" applyBorder="1" applyAlignment="1">
      <alignment horizontal="right" vertical="top" wrapText="1"/>
    </xf>
    <xf numFmtId="0" fontId="29" fillId="13" borderId="3" xfId="0" applyFont="1" applyFill="1" applyBorder="1" applyAlignment="1">
      <alignment horizontal="center" vertical="top" wrapText="1"/>
    </xf>
    <xf numFmtId="0" fontId="28" fillId="0" borderId="0" xfId="0" applyFont="1"/>
    <xf numFmtId="3" fontId="0" fillId="0" borderId="66" xfId="0" applyNumberFormat="1" applyBorder="1" applyAlignment="1">
      <alignment vertical="top"/>
    </xf>
    <xf numFmtId="3" fontId="0" fillId="0" borderId="17" xfId="0" applyNumberFormat="1" applyBorder="1" applyAlignment="1">
      <alignment vertical="top"/>
    </xf>
    <xf numFmtId="3" fontId="0" fillId="0" borderId="53" xfId="0" applyNumberFormat="1" applyBorder="1" applyAlignment="1">
      <alignment vertical="top"/>
    </xf>
    <xf numFmtId="3" fontId="0" fillId="0" borderId="70" xfId="0" applyNumberFormat="1" applyBorder="1" applyAlignment="1">
      <alignment vertical="top"/>
    </xf>
    <xf numFmtId="0" fontId="2" fillId="0" borderId="3" xfId="0" applyFont="1" applyBorder="1" applyAlignment="1">
      <alignment horizontal="left" vertical="top" wrapText="1" readingOrder="1"/>
    </xf>
    <xf numFmtId="166" fontId="2" fillId="0" borderId="3" xfId="2" applyNumberFormat="1" applyFont="1" applyFill="1" applyBorder="1" applyAlignment="1">
      <alignment horizontal="left" vertical="top"/>
    </xf>
    <xf numFmtId="0" fontId="4" fillId="0" borderId="3" xfId="0" applyFont="1" applyBorder="1" applyAlignment="1">
      <alignment vertical="top"/>
    </xf>
    <xf numFmtId="166" fontId="2" fillId="0" borderId="3" xfId="2" applyNumberFormat="1" applyFont="1" applyFill="1" applyBorder="1" applyAlignment="1">
      <alignment horizontal="right" vertical="top"/>
    </xf>
    <xf numFmtId="166" fontId="2" fillId="0" borderId="3" xfId="2" applyNumberFormat="1" applyFont="1" applyBorder="1" applyAlignment="1">
      <alignment horizontal="right" vertical="top"/>
    </xf>
    <xf numFmtId="0" fontId="0" fillId="0" borderId="0" xfId="0" applyAlignment="1">
      <alignment horizontal="left" vertical="top" wrapText="1"/>
    </xf>
    <xf numFmtId="0" fontId="1" fillId="3" borderId="0" xfId="0" applyFont="1" applyFill="1" applyAlignment="1">
      <alignment horizontal="left" vertical="top" wrapText="1"/>
    </xf>
    <xf numFmtId="3" fontId="21" fillId="0" borderId="0" xfId="0" applyNumberFormat="1" applyFont="1" applyAlignment="1">
      <alignment vertical="top"/>
    </xf>
    <xf numFmtId="0" fontId="19" fillId="14" borderId="1" xfId="0" applyFont="1" applyFill="1" applyBorder="1" applyAlignment="1" applyProtection="1">
      <alignment horizontal="left" vertical="top" wrapText="1"/>
      <protection locked="0"/>
    </xf>
    <xf numFmtId="0" fontId="19" fillId="14" borderId="3" xfId="0" applyFont="1" applyFill="1" applyBorder="1" applyAlignment="1" applyProtection="1">
      <alignment horizontal="left" vertical="top" wrapText="1"/>
      <protection locked="0"/>
    </xf>
    <xf numFmtId="0" fontId="15" fillId="14" borderId="3" xfId="0" applyFont="1" applyFill="1" applyBorder="1" applyAlignment="1" applyProtection="1">
      <alignment horizontal="left" vertical="top" wrapText="1"/>
      <protection locked="0"/>
    </xf>
    <xf numFmtId="0" fontId="15" fillId="14" borderId="21" xfId="0" applyFont="1" applyFill="1" applyBorder="1" applyAlignment="1" applyProtection="1">
      <alignment horizontal="left" vertical="top" wrapText="1"/>
      <protection locked="0"/>
    </xf>
    <xf numFmtId="49" fontId="13" fillId="14" borderId="8" xfId="0" applyNumberFormat="1" applyFont="1" applyFill="1" applyBorder="1" applyAlignment="1">
      <alignment horizontal="center" vertical="top"/>
    </xf>
    <xf numFmtId="49" fontId="12" fillId="14" borderId="8" xfId="0" applyNumberFormat="1" applyFont="1" applyFill="1" applyBorder="1" applyAlignment="1">
      <alignment horizontal="center" vertical="top" wrapText="1"/>
    </xf>
    <xf numFmtId="0" fontId="19" fillId="11" borderId="31" xfId="0" applyFont="1" applyFill="1" applyBorder="1" applyAlignment="1" applyProtection="1">
      <alignment horizontal="left" vertical="top"/>
      <protection locked="0"/>
    </xf>
    <xf numFmtId="0" fontId="15" fillId="11" borderId="1" xfId="0" applyFont="1" applyFill="1" applyBorder="1" applyAlignment="1" applyProtection="1">
      <alignment horizontal="left" vertical="top"/>
      <protection locked="0"/>
    </xf>
    <xf numFmtId="0" fontId="19" fillId="11" borderId="1" xfId="0" applyFont="1" applyFill="1" applyBorder="1" applyAlignment="1" applyProtection="1">
      <alignment horizontal="left" vertical="top"/>
      <protection locked="0"/>
    </xf>
    <xf numFmtId="0" fontId="19" fillId="14" borderId="1" xfId="0" applyFont="1" applyFill="1" applyBorder="1" applyAlignment="1" applyProtection="1">
      <alignment horizontal="left" vertical="top"/>
      <protection locked="0"/>
    </xf>
    <xf numFmtId="0" fontId="19" fillId="11" borderId="22" xfId="0" applyFont="1" applyFill="1" applyBorder="1" applyAlignment="1" applyProtection="1">
      <alignment vertical="top"/>
      <protection locked="0"/>
    </xf>
    <xf numFmtId="0" fontId="19" fillId="11" borderId="40" xfId="0" applyFont="1" applyFill="1" applyBorder="1" applyAlignment="1" applyProtection="1">
      <alignment vertical="top"/>
      <protection locked="0"/>
    </xf>
    <xf numFmtId="0" fontId="19" fillId="11" borderId="33" xfId="0" applyFont="1" applyFill="1" applyBorder="1" applyAlignment="1" applyProtection="1">
      <alignment vertical="top"/>
      <protection locked="0"/>
    </xf>
    <xf numFmtId="0" fontId="53" fillId="11" borderId="40" xfId="0" applyFont="1" applyFill="1" applyBorder="1" applyAlignment="1" applyProtection="1">
      <alignment horizontal="justify" vertical="center" readingOrder="1"/>
      <protection locked="0"/>
    </xf>
    <xf numFmtId="0" fontId="19" fillId="11" borderId="36" xfId="0" applyFont="1" applyFill="1" applyBorder="1" applyAlignment="1" applyProtection="1">
      <alignment vertical="top"/>
      <protection locked="0"/>
    </xf>
    <xf numFmtId="0" fontId="0" fillId="11" borderId="1" xfId="0" applyFill="1" applyBorder="1" applyAlignment="1" applyProtection="1">
      <alignment horizontal="left" vertical="top"/>
      <protection locked="0"/>
    </xf>
    <xf numFmtId="0" fontId="0" fillId="14" borderId="1" xfId="0" applyFill="1" applyBorder="1" applyAlignment="1" applyProtection="1">
      <alignment horizontal="left" vertical="top"/>
      <protection locked="0"/>
    </xf>
    <xf numFmtId="0" fontId="19" fillId="11" borderId="3" xfId="0" applyFont="1" applyFill="1" applyBorder="1" applyAlignment="1" applyProtection="1">
      <alignment horizontal="left" vertical="top"/>
      <protection locked="0"/>
    </xf>
    <xf numFmtId="0" fontId="11" fillId="11" borderId="1" xfId="0" applyFont="1" applyFill="1" applyBorder="1" applyAlignment="1" applyProtection="1">
      <alignment horizontal="left" vertical="top"/>
      <protection locked="0"/>
    </xf>
    <xf numFmtId="0" fontId="2" fillId="11" borderId="1" xfId="1" applyFont="1" applyFill="1" applyBorder="1" applyAlignment="1" applyProtection="1">
      <alignment horizontal="left" vertical="top"/>
      <protection locked="0"/>
    </xf>
    <xf numFmtId="0" fontId="0" fillId="11" borderId="1" xfId="1" applyFont="1" applyFill="1" applyBorder="1" applyAlignment="1" applyProtection="1">
      <alignment horizontal="left" vertical="top"/>
      <protection locked="0"/>
    </xf>
    <xf numFmtId="0" fontId="1" fillId="11" borderId="3" xfId="0" applyFont="1" applyFill="1" applyBorder="1" applyAlignment="1">
      <alignment vertical="top"/>
    </xf>
    <xf numFmtId="0" fontId="1" fillId="14" borderId="1" xfId="0" applyFont="1" applyFill="1" applyBorder="1" applyAlignment="1">
      <alignment vertical="top"/>
    </xf>
    <xf numFmtId="3" fontId="54" fillId="15" borderId="22" xfId="0" applyNumberFormat="1" applyFont="1" applyFill="1" applyBorder="1" applyAlignment="1" applyProtection="1">
      <alignment vertical="top"/>
      <protection locked="0"/>
    </xf>
    <xf numFmtId="3" fontId="20" fillId="15" borderId="39" xfId="0" applyNumberFormat="1" applyFont="1" applyFill="1" applyBorder="1" applyAlignment="1" applyProtection="1">
      <alignment vertical="top"/>
      <protection locked="0"/>
    </xf>
    <xf numFmtId="3" fontId="20" fillId="16" borderId="2" xfId="0" applyNumberFormat="1" applyFont="1" applyFill="1" applyBorder="1" applyAlignment="1" applyProtection="1">
      <alignment vertical="top"/>
      <protection locked="0"/>
    </xf>
    <xf numFmtId="0" fontId="0" fillId="3" borderId="43" xfId="0" applyFill="1" applyBorder="1" applyAlignment="1">
      <alignment horizontal="left" vertical="top" wrapText="1"/>
    </xf>
    <xf numFmtId="0" fontId="0" fillId="3" borderId="0" xfId="0" applyFill="1" applyAlignment="1">
      <alignment horizontal="left" vertical="top" wrapText="1"/>
    </xf>
    <xf numFmtId="0" fontId="0" fillId="3" borderId="19" xfId="0" applyFill="1" applyBorder="1" applyAlignment="1">
      <alignment vertical="top"/>
    </xf>
    <xf numFmtId="3" fontId="29" fillId="7" borderId="44" xfId="0" applyNumberFormat="1" applyFont="1" applyFill="1" applyBorder="1" applyAlignment="1">
      <alignment vertical="top"/>
    </xf>
    <xf numFmtId="0" fontId="29" fillId="7" borderId="77" xfId="0" applyFont="1" applyFill="1" applyBorder="1" applyAlignment="1">
      <alignment vertical="top"/>
    </xf>
    <xf numFmtId="0" fontId="28" fillId="7" borderId="45" xfId="0" applyFont="1" applyFill="1" applyBorder="1" applyAlignment="1">
      <alignment vertical="top"/>
    </xf>
    <xf numFmtId="0" fontId="33" fillId="7" borderId="77" xfId="0" applyFont="1" applyFill="1" applyBorder="1" applyAlignment="1">
      <alignment vertical="top"/>
    </xf>
    <xf numFmtId="3" fontId="33" fillId="7" borderId="2" xfId="0" applyNumberFormat="1" applyFont="1" applyFill="1" applyBorder="1" applyAlignment="1">
      <alignment vertical="top"/>
    </xf>
    <xf numFmtId="0" fontId="33" fillId="7" borderId="72" xfId="0" applyFont="1" applyFill="1" applyBorder="1" applyAlignment="1">
      <alignment vertical="top"/>
    </xf>
    <xf numFmtId="0" fontId="0" fillId="3" borderId="90" xfId="0" applyFill="1" applyBorder="1" applyAlignment="1">
      <alignment vertical="top"/>
    </xf>
    <xf numFmtId="3" fontId="33" fillId="7" borderId="69" xfId="0" applyNumberFormat="1" applyFont="1" applyFill="1" applyBorder="1" applyAlignment="1">
      <alignment vertical="top"/>
    </xf>
    <xf numFmtId="0" fontId="33" fillId="7" borderId="56" xfId="0" applyFont="1" applyFill="1" applyBorder="1" applyAlignment="1">
      <alignment vertical="top"/>
    </xf>
    <xf numFmtId="3" fontId="33" fillId="7" borderId="91" xfId="0" applyNumberFormat="1" applyFont="1" applyFill="1" applyBorder="1" applyAlignment="1">
      <alignment vertical="top"/>
    </xf>
    <xf numFmtId="0" fontId="33" fillId="7" borderId="57" xfId="0" applyFont="1" applyFill="1" applyBorder="1" applyAlignment="1">
      <alignment vertical="top"/>
    </xf>
    <xf numFmtId="0" fontId="0" fillId="3" borderId="78" xfId="0" applyFill="1" applyBorder="1" applyAlignment="1">
      <alignment vertical="top"/>
    </xf>
    <xf numFmtId="0" fontId="0" fillId="3" borderId="79" xfId="0" applyFill="1" applyBorder="1" applyAlignment="1">
      <alignment vertical="top"/>
    </xf>
    <xf numFmtId="0" fontId="28" fillId="7" borderId="81" xfId="0" applyFont="1" applyFill="1" applyBorder="1" applyAlignment="1">
      <alignment vertical="top"/>
    </xf>
    <xf numFmtId="0" fontId="33" fillId="7" borderId="73" xfId="0" applyFont="1" applyFill="1" applyBorder="1" applyAlignment="1">
      <alignment vertical="top"/>
    </xf>
    <xf numFmtId="0" fontId="0" fillId="3" borderId="46" xfId="0" applyFill="1" applyBorder="1" applyAlignment="1">
      <alignment vertical="top"/>
    </xf>
    <xf numFmtId="0" fontId="31" fillId="7" borderId="0" xfId="0" applyFont="1" applyFill="1" applyAlignment="1">
      <alignment vertical="top"/>
    </xf>
    <xf numFmtId="3" fontId="29" fillId="7" borderId="0" xfId="0" applyNumberFormat="1" applyFont="1" applyFill="1" applyAlignment="1">
      <alignment vertical="top"/>
    </xf>
    <xf numFmtId="0" fontId="29" fillId="7" borderId="0" xfId="0" applyFont="1" applyFill="1" applyAlignment="1">
      <alignment vertical="top"/>
    </xf>
    <xf numFmtId="0" fontId="0" fillId="3" borderId="88" xfId="0" applyFill="1" applyBorder="1" applyAlignment="1">
      <alignment vertical="top"/>
    </xf>
    <xf numFmtId="0" fontId="0" fillId="3" borderId="74" xfId="0" applyFill="1" applyBorder="1" applyAlignment="1">
      <alignment vertical="top"/>
    </xf>
    <xf numFmtId="3" fontId="28" fillId="7" borderId="0" xfId="0" applyNumberFormat="1" applyFont="1" applyFill="1" applyAlignment="1">
      <alignment vertical="top"/>
    </xf>
    <xf numFmtId="0" fontId="28" fillId="7" borderId="0" xfId="0" applyFont="1" applyFill="1" applyAlignment="1">
      <alignment vertical="top"/>
    </xf>
    <xf numFmtId="0" fontId="56" fillId="0" borderId="0" xfId="0" applyFont="1"/>
    <xf numFmtId="0" fontId="0" fillId="8" borderId="11" xfId="0" applyFill="1" applyBorder="1" applyAlignment="1">
      <alignment horizontal="left" vertical="top"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8" borderId="3" xfId="0" applyFill="1" applyBorder="1" applyAlignment="1">
      <alignment horizontal="left" vertical="top" wrapText="1"/>
    </xf>
    <xf numFmtId="0" fontId="0" fillId="0" borderId="3" xfId="0" applyBorder="1" applyAlignment="1">
      <alignment horizontal="left" vertical="top" wrapText="1"/>
    </xf>
    <xf numFmtId="164" fontId="6" fillId="4" borderId="43" xfId="0" applyNumberFormat="1" applyFont="1" applyFill="1" applyBorder="1" applyAlignment="1">
      <alignment horizontal="center" vertical="top" wrapText="1"/>
    </xf>
    <xf numFmtId="0" fontId="0" fillId="0" borderId="0" xfId="0" applyAlignment="1">
      <alignment horizontal="center" vertical="top" wrapText="1"/>
    </xf>
    <xf numFmtId="0" fontId="0" fillId="0" borderId="55" xfId="0" applyBorder="1" applyAlignment="1">
      <alignment horizontal="center" vertical="top" wrapText="1"/>
    </xf>
    <xf numFmtId="0" fontId="3" fillId="0" borderId="68" xfId="0" applyFont="1" applyBorder="1" applyAlignment="1">
      <alignment horizontal="left" vertical="top" wrapText="1"/>
    </xf>
    <xf numFmtId="0" fontId="3" fillId="0" borderId="27" xfId="0" applyFont="1" applyBorder="1" applyAlignment="1">
      <alignment horizontal="left" vertical="top" wrapText="1"/>
    </xf>
    <xf numFmtId="0" fontId="0" fillId="0" borderId="27" xfId="0" applyBorder="1" applyAlignment="1">
      <alignment vertical="top"/>
    </xf>
    <xf numFmtId="0" fontId="0" fillId="0" borderId="29" xfId="0" applyBorder="1" applyAlignment="1">
      <alignment vertical="top"/>
    </xf>
    <xf numFmtId="0" fontId="3" fillId="0" borderId="69" xfId="0" applyFont="1" applyBorder="1" applyAlignment="1">
      <alignment horizontal="left" vertical="top" wrapText="1"/>
    </xf>
    <xf numFmtId="0" fontId="3" fillId="0" borderId="56" xfId="0" applyFont="1" applyBorder="1" applyAlignment="1">
      <alignment horizontal="left" vertical="top" wrapText="1"/>
    </xf>
    <xf numFmtId="0" fontId="0" fillId="0" borderId="56" xfId="0" applyBorder="1" applyAlignment="1">
      <alignment vertical="top"/>
    </xf>
    <xf numFmtId="0" fontId="0" fillId="0" borderId="57" xfId="0" applyBorder="1" applyAlignment="1">
      <alignment vertical="top"/>
    </xf>
    <xf numFmtId="1" fontId="1" fillId="4" borderId="87" xfId="0" applyNumberFormat="1" applyFont="1" applyFill="1" applyBorder="1" applyAlignment="1">
      <alignment horizontal="center" vertical="top" wrapText="1"/>
    </xf>
    <xf numFmtId="0" fontId="1" fillId="0" borderId="88" xfId="0" applyFont="1" applyBorder="1" applyAlignment="1">
      <alignment horizontal="center" vertical="top" wrapText="1"/>
    </xf>
    <xf numFmtId="0" fontId="1" fillId="0" borderId="86" xfId="0" applyFont="1" applyBorder="1" applyAlignment="1">
      <alignment horizontal="center" vertical="top" wrapText="1"/>
    </xf>
    <xf numFmtId="1" fontId="1" fillId="4" borderId="24" xfId="0" applyNumberFormat="1" applyFont="1" applyFill="1" applyBorder="1" applyAlignment="1">
      <alignment horizontal="center"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1" fontId="1" fillId="4" borderId="23" xfId="0" applyNumberFormat="1" applyFont="1" applyFill="1" applyBorder="1" applyAlignment="1">
      <alignment horizontal="center" vertical="top" wrapText="1"/>
    </xf>
    <xf numFmtId="0" fontId="0" fillId="4" borderId="28" xfId="0" applyFill="1" applyBorder="1" applyAlignment="1">
      <alignment vertical="top"/>
    </xf>
    <xf numFmtId="0" fontId="0" fillId="4" borderId="27" xfId="0" applyFill="1" applyBorder="1" applyAlignment="1">
      <alignment vertical="top"/>
    </xf>
    <xf numFmtId="0" fontId="2" fillId="2" borderId="66" xfId="0" applyFont="1" applyFill="1" applyBorder="1" applyAlignment="1">
      <alignment vertical="top" wrapText="1"/>
    </xf>
    <xf numFmtId="0" fontId="2" fillId="2" borderId="67" xfId="0" applyFont="1" applyFill="1" applyBorder="1" applyAlignment="1">
      <alignment vertical="top" wrapText="1"/>
    </xf>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6" xfId="0" applyFill="1" applyBorder="1" applyAlignment="1">
      <alignment vertical="top" wrapText="1"/>
    </xf>
    <xf numFmtId="0" fontId="0" fillId="4" borderId="23" xfId="0" applyFill="1" applyBorder="1" applyAlignment="1">
      <alignment vertical="top"/>
    </xf>
    <xf numFmtId="0" fontId="0" fillId="4" borderId="24" xfId="0" applyFill="1" applyBorder="1" applyAlignment="1">
      <alignment vertical="top"/>
    </xf>
    <xf numFmtId="0" fontId="0" fillId="4" borderId="25" xfId="0" applyFill="1" applyBorder="1" applyAlignment="1">
      <alignment vertical="top"/>
    </xf>
    <xf numFmtId="164" fontId="6" fillId="4" borderId="23" xfId="0" applyNumberFormat="1"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3" fillId="0" borderId="59" xfId="0" applyFont="1" applyBorder="1" applyAlignment="1">
      <alignment horizontal="left" vertical="top" wrapText="1"/>
    </xf>
    <xf numFmtId="0" fontId="3" fillId="0" borderId="75" xfId="0" applyFont="1" applyBorder="1" applyAlignment="1">
      <alignment horizontal="left" vertical="top" wrapText="1"/>
    </xf>
    <xf numFmtId="0" fontId="3" fillId="0" borderId="28" xfId="0" applyFont="1" applyBorder="1" applyAlignment="1">
      <alignment horizontal="left" vertical="top" wrapText="1"/>
    </xf>
    <xf numFmtId="0" fontId="3" fillId="0" borderId="86" xfId="0" applyFont="1" applyBorder="1" applyAlignment="1">
      <alignment horizontal="left" vertical="top" wrapText="1"/>
    </xf>
    <xf numFmtId="1" fontId="0" fillId="4" borderId="23" xfId="0" applyNumberFormat="1" applyFill="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 fillId="4" borderId="24" xfId="0" applyFont="1" applyFill="1" applyBorder="1" applyAlignment="1">
      <alignment horizontal="center" vertical="top" wrapText="1"/>
    </xf>
    <xf numFmtId="0" fontId="1" fillId="4" borderId="25" xfId="0" applyFont="1" applyFill="1" applyBorder="1" applyAlignment="1">
      <alignment horizontal="center" vertical="top" wrapText="1"/>
    </xf>
    <xf numFmtId="0" fontId="3" fillId="0" borderId="23"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2" borderId="6" xfId="0" applyFill="1" applyBorder="1" applyAlignment="1">
      <alignment vertical="top" wrapText="1"/>
    </xf>
    <xf numFmtId="0" fontId="31" fillId="6" borderId="82" xfId="0" applyFont="1" applyFill="1" applyBorder="1" applyAlignment="1">
      <alignment horizontal="center" vertical="top" wrapText="1"/>
    </xf>
    <xf numFmtId="0" fontId="31" fillId="6" borderId="85" xfId="0" applyFont="1" applyFill="1" applyBorder="1" applyAlignment="1">
      <alignment horizontal="center" vertical="top" wrapText="1"/>
    </xf>
    <xf numFmtId="0" fontId="31" fillId="6" borderId="83" xfId="0" applyFont="1" applyFill="1" applyBorder="1" applyAlignment="1">
      <alignment horizontal="center" vertical="top"/>
    </xf>
    <xf numFmtId="0" fontId="31" fillId="6" borderId="60" xfId="0" applyFont="1" applyFill="1" applyBorder="1" applyAlignment="1">
      <alignment horizontal="center" vertical="top"/>
    </xf>
    <xf numFmtId="0" fontId="29" fillId="6" borderId="27" xfId="0" applyFont="1" applyFill="1" applyBorder="1" applyAlignment="1">
      <alignment horizontal="center" vertical="top" wrapText="1"/>
    </xf>
    <xf numFmtId="0" fontId="0" fillId="0" borderId="27" xfId="0" applyBorder="1" applyAlignment="1">
      <alignment horizontal="center" vertical="top" wrapText="1"/>
    </xf>
    <xf numFmtId="0" fontId="0" fillId="0" borderId="65" xfId="0" applyBorder="1" applyAlignment="1">
      <alignment horizontal="center" vertical="top" wrapText="1"/>
    </xf>
    <xf numFmtId="0" fontId="0" fillId="0" borderId="63" xfId="0" applyBorder="1" applyAlignment="1">
      <alignment horizontal="center" vertical="top" wrapText="1"/>
    </xf>
    <xf numFmtId="0" fontId="29" fillId="6" borderId="84" xfId="0" applyFont="1" applyFill="1" applyBorder="1" applyAlignment="1">
      <alignment horizontal="center" vertical="top" wrapText="1"/>
    </xf>
    <xf numFmtId="0" fontId="29" fillId="6" borderId="65" xfId="0" applyFont="1" applyFill="1" applyBorder="1" applyAlignment="1">
      <alignment horizontal="center" vertical="top" wrapText="1"/>
    </xf>
    <xf numFmtId="0" fontId="0" fillId="0" borderId="0" xfId="0" applyAlignment="1">
      <alignment vertical="top" wrapText="1"/>
    </xf>
    <xf numFmtId="0" fontId="32" fillId="6" borderId="62" xfId="0" applyFont="1" applyFill="1" applyBorder="1" applyAlignment="1">
      <alignment horizontal="center" vertical="top" wrapText="1"/>
    </xf>
    <xf numFmtId="0" fontId="32" fillId="6" borderId="63" xfId="0" applyFont="1" applyFill="1" applyBorder="1" applyAlignment="1">
      <alignment horizontal="center" vertical="top" wrapText="1"/>
    </xf>
    <xf numFmtId="0" fontId="29" fillId="6" borderId="29" xfId="0" applyFont="1" applyFill="1" applyBorder="1" applyAlignment="1">
      <alignment horizontal="center" vertical="top" wrapText="1"/>
    </xf>
    <xf numFmtId="0" fontId="32" fillId="6" borderId="55" xfId="0" applyFont="1" applyFill="1" applyBorder="1" applyAlignment="1">
      <alignment horizontal="center" vertical="top" wrapText="1"/>
    </xf>
    <xf numFmtId="0" fontId="2" fillId="11" borderId="11" xfId="0" applyFont="1" applyFill="1" applyBorder="1" applyAlignment="1" applyProtection="1">
      <alignment vertical="top" wrapText="1"/>
      <protection locked="0"/>
    </xf>
    <xf numFmtId="0" fontId="0" fillId="0" borderId="20" xfId="0" applyBorder="1" applyAlignment="1">
      <alignment vertical="top" wrapText="1"/>
    </xf>
    <xf numFmtId="0" fontId="0" fillId="0" borderId="19" xfId="0" applyBorder="1" applyAlignment="1">
      <alignment vertical="top" wrapText="1"/>
    </xf>
    <xf numFmtId="0" fontId="0" fillId="3" borderId="28" xfId="0" applyFill="1" applyBorder="1" applyAlignment="1">
      <alignment horizontal="left" vertical="top" wrapText="1"/>
    </xf>
    <xf numFmtId="0" fontId="0" fillId="3" borderId="43" xfId="0" applyFill="1" applyBorder="1" applyAlignment="1">
      <alignment horizontal="left" vertical="top" wrapText="1"/>
    </xf>
    <xf numFmtId="0" fontId="0" fillId="3" borderId="59" xfId="0" applyFill="1" applyBorder="1" applyAlignment="1">
      <alignment horizontal="left" vertical="top" wrapText="1"/>
    </xf>
    <xf numFmtId="0" fontId="0" fillId="3" borderId="27" xfId="0" applyFill="1" applyBorder="1" applyAlignment="1">
      <alignment horizontal="left" vertical="top" wrapText="1"/>
    </xf>
    <xf numFmtId="0" fontId="0" fillId="3" borderId="0" xfId="0" applyFill="1" applyAlignment="1">
      <alignment horizontal="left" vertical="top" wrapText="1"/>
    </xf>
    <xf numFmtId="0" fontId="0" fillId="3" borderId="56" xfId="0" applyFill="1" applyBorder="1" applyAlignment="1">
      <alignment horizontal="left" vertical="top" wrapText="1"/>
    </xf>
    <xf numFmtId="0" fontId="0" fillId="3" borderId="88" xfId="0" applyFill="1" applyBorder="1" applyAlignment="1">
      <alignment horizontal="left" vertical="top" wrapText="1"/>
    </xf>
    <xf numFmtId="0" fontId="0" fillId="3" borderId="46" xfId="0" applyFill="1" applyBorder="1" applyAlignment="1">
      <alignment horizontal="left" vertical="top" wrapText="1"/>
    </xf>
    <xf numFmtId="0" fontId="0" fillId="3" borderId="74"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55" fillId="3" borderId="88" xfId="0" applyFont="1" applyFill="1" applyBorder="1" applyAlignment="1">
      <alignment horizontal="left" vertical="top" wrapText="1"/>
    </xf>
    <xf numFmtId="0" fontId="55" fillId="3" borderId="46" xfId="0" applyFont="1" applyFill="1" applyBorder="1" applyAlignment="1">
      <alignment horizontal="left" vertical="top" wrapText="1"/>
    </xf>
    <xf numFmtId="0" fontId="55" fillId="3" borderId="74" xfId="0" applyFont="1" applyFill="1" applyBorder="1" applyAlignment="1">
      <alignment horizontal="left" vertical="top" wrapText="1"/>
    </xf>
    <xf numFmtId="0" fontId="43" fillId="9" borderId="3" xfId="0" applyFont="1" applyFill="1" applyBorder="1" applyAlignment="1">
      <alignment horizontal="center" vertical="top" wrapText="1"/>
    </xf>
    <xf numFmtId="0" fontId="0" fillId="0" borderId="3" xfId="0" applyBorder="1" applyAlignment="1">
      <alignment horizontal="center" vertical="top" wrapText="1"/>
    </xf>
    <xf numFmtId="0" fontId="43" fillId="9" borderId="3" xfId="0" applyFont="1" applyFill="1" applyBorder="1" applyAlignment="1">
      <alignment horizontal="left" vertical="top" wrapText="1"/>
    </xf>
    <xf numFmtId="3" fontId="44" fillId="0" borderId="45" xfId="0" applyNumberFormat="1" applyFont="1" applyBorder="1" applyAlignment="1">
      <alignment horizontal="left" vertical="top" wrapText="1"/>
    </xf>
    <xf numFmtId="3" fontId="44" fillId="0" borderId="44" xfId="0" applyNumberFormat="1" applyFont="1" applyBorder="1" applyAlignment="1">
      <alignment horizontal="left" vertical="top" wrapText="1"/>
    </xf>
    <xf numFmtId="0" fontId="0" fillId="0" borderId="44" xfId="0" applyBorder="1" applyAlignment="1">
      <alignment vertical="top"/>
    </xf>
    <xf numFmtId="0" fontId="32" fillId="13" borderId="21" xfId="0" applyFont="1" applyFill="1" applyBorder="1" applyAlignment="1">
      <alignment horizontal="center" vertical="top" wrapText="1"/>
    </xf>
    <xf numFmtId="0" fontId="32" fillId="13" borderId="1" xfId="0" applyFont="1" applyFill="1" applyBorder="1" applyAlignment="1">
      <alignment horizontal="center" vertical="top" wrapText="1"/>
    </xf>
    <xf numFmtId="0" fontId="50" fillId="4" borderId="11" xfId="0" applyFont="1" applyFill="1" applyBorder="1" applyAlignment="1">
      <alignment horizontal="center" vertical="top" wrapText="1"/>
    </xf>
    <xf numFmtId="0" fontId="0" fillId="4" borderId="20" xfId="0" applyFill="1" applyBorder="1" applyAlignment="1">
      <alignment horizontal="center" vertical="top" wrapText="1"/>
    </xf>
    <xf numFmtId="0" fontId="0" fillId="4" borderId="19" xfId="0" applyFill="1" applyBorder="1" applyAlignment="1">
      <alignment horizontal="center" vertical="top" wrapText="1"/>
    </xf>
    <xf numFmtId="0" fontId="6" fillId="4" borderId="21" xfId="0" applyFont="1" applyFill="1" applyBorder="1" applyAlignment="1">
      <alignment horizontal="center" vertical="top" wrapText="1"/>
    </xf>
    <xf numFmtId="0" fontId="6" fillId="4" borderId="1" xfId="0" applyFont="1" applyFill="1" applyBorder="1" applyAlignment="1">
      <alignment horizontal="center" vertical="top" wrapText="1"/>
    </xf>
    <xf numFmtId="0" fontId="52" fillId="4" borderId="11" xfId="0" applyFont="1" applyFill="1" applyBorder="1" applyAlignment="1">
      <alignment horizontal="center" vertical="top" wrapText="1"/>
    </xf>
    <xf numFmtId="0" fontId="52" fillId="4" borderId="21" xfId="0" applyFont="1" applyFill="1" applyBorder="1" applyAlignment="1">
      <alignment horizontal="center" vertical="top" wrapText="1"/>
    </xf>
    <xf numFmtId="0" fontId="52" fillId="4" borderId="1" xfId="0" applyFont="1" applyFill="1" applyBorder="1" applyAlignment="1">
      <alignment horizontal="center" vertical="top" wrapText="1"/>
    </xf>
  </cellXfs>
  <cellStyles count="3">
    <cellStyle name="Hea" xfId="1" builtinId="26"/>
    <cellStyle name="Koma" xfId="2" builtinId="3"/>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Eelarve täitmine 31.12.2023 liikide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arvutused'!$C$5</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arvutused'!$C$7:$C$9</c:f>
              <c:numCache>
                <c:formatCode>#,##0</c:formatCode>
                <c:ptCount val="3"/>
                <c:pt idx="0">
                  <c:v>10</c:v>
                </c:pt>
                <c:pt idx="1">
                  <c:v>15</c:v>
                </c:pt>
                <c:pt idx="2">
                  <c:v>20</c:v>
                </c:pt>
              </c:numCache>
            </c:numRef>
          </c:val>
          <c:extLst>
            <c:ext xmlns:c16="http://schemas.microsoft.com/office/drawing/2014/chart" uri="{C3380CC4-5D6E-409C-BE32-E72D297353CC}">
              <c16:uniqueId val="{00000000-0AB7-4595-B18C-B49384EC5222}"/>
            </c:ext>
          </c:extLst>
        </c:ser>
        <c:ser>
          <c:idx val="1"/>
          <c:order val="1"/>
          <c:tx>
            <c:strRef>
              <c:f>'Ettekande arvutused'!$D$5</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arvutused'!$B$7:$B$9</c:f>
              <c:strCache>
                <c:ptCount val="3"/>
                <c:pt idx="0">
                  <c:v>Riigieelarve​</c:v>
                </c:pt>
                <c:pt idx="1">
                  <c:v>Välistoetused​</c:v>
                </c:pt>
                <c:pt idx="2">
                  <c:v>Muud​</c:v>
                </c:pt>
              </c:strCache>
            </c:strRef>
          </c:cat>
          <c:val>
            <c:numRef>
              <c:f>'Ettekande arvutused'!$D$7:$D$9</c:f>
              <c:numCache>
                <c:formatCode>#,##0</c:formatCode>
                <c:ptCount val="3"/>
                <c:pt idx="0">
                  <c:v>8</c:v>
                </c:pt>
                <c:pt idx="1">
                  <c:v>12</c:v>
                </c:pt>
                <c:pt idx="2">
                  <c:v>16</c:v>
                </c:pt>
              </c:numCache>
            </c:numRef>
          </c:val>
          <c:extLst>
            <c:ext xmlns:c16="http://schemas.microsoft.com/office/drawing/2014/chart" uri="{C3380CC4-5D6E-409C-BE32-E72D297353CC}">
              <c16:uniqueId val="{00000001-0AB7-4595-B18C-B49384EC5222}"/>
            </c:ext>
          </c:extLst>
        </c:ser>
        <c:dLbls>
          <c:showLegendKey val="0"/>
          <c:showVal val="0"/>
          <c:showCatName val="0"/>
          <c:showSerName val="0"/>
          <c:showPercent val="0"/>
          <c:showBubbleSize val="0"/>
        </c:dLbls>
        <c:gapWidth val="150"/>
        <c:shape val="box"/>
        <c:axId val="868255807"/>
        <c:axId val="1242469199"/>
        <c:axId val="0"/>
      </c:bar3DChart>
      <c:catAx>
        <c:axId val="8682558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2469199"/>
        <c:crosses val="autoZero"/>
        <c:auto val="1"/>
        <c:lblAlgn val="ctr"/>
        <c:lblOffset val="100"/>
        <c:noMultiLvlLbl val="0"/>
      </c:catAx>
      <c:valAx>
        <c:axId val="1242469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8255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a:t>
            </a:r>
            <a:r>
              <a:rPr lang="et-EE"/>
              <a:t>elarve</a:t>
            </a:r>
            <a:r>
              <a:rPr lang="et-EE" baseline="0"/>
              <a:t> täitmine 31.12.2023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'Ettekande arvutused'!$C$19</c:f>
              <c:strCache>
                <c:ptCount val="1"/>
                <c:pt idx="0">
                  <c:v>Eelarve​</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arvutused'!$C$21:$C$24</c:f>
              <c:numCache>
                <c:formatCode>#,##0</c:formatCode>
                <c:ptCount val="4"/>
                <c:pt idx="0">
                  <c:v>12</c:v>
                </c:pt>
                <c:pt idx="1">
                  <c:v>10</c:v>
                </c:pt>
                <c:pt idx="2">
                  <c:v>15</c:v>
                </c:pt>
                <c:pt idx="3">
                  <c:v>8</c:v>
                </c:pt>
              </c:numCache>
            </c:numRef>
          </c:val>
          <c:extLst>
            <c:ext xmlns:c16="http://schemas.microsoft.com/office/drawing/2014/chart" uri="{C3380CC4-5D6E-409C-BE32-E72D297353CC}">
              <c16:uniqueId val="{00000000-4022-4775-9C6F-A9A7DDDADAE0}"/>
            </c:ext>
          </c:extLst>
        </c:ser>
        <c:ser>
          <c:idx val="1"/>
          <c:order val="1"/>
          <c:tx>
            <c:strRef>
              <c:f>'Ettekande arvutused'!$D$19</c:f>
              <c:strCache>
                <c:ptCount val="1"/>
                <c:pt idx="0">
                  <c:v>Täitmine​</c:v>
                </c:pt>
              </c:strCache>
            </c:strRef>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'Ettekande arvutused'!$B$21:$B$24</c:f>
              <c:strCache>
                <c:ptCount val="4"/>
                <c:pt idx="0">
                  <c:v>Investeeringud​</c:v>
                </c:pt>
                <c:pt idx="1">
                  <c:v>Tööjõukulud</c:v>
                </c:pt>
                <c:pt idx="2">
                  <c:v>​Majandamiskulud​</c:v>
                </c:pt>
                <c:pt idx="3">
                  <c:v>​Toetused ja muud</c:v>
                </c:pt>
              </c:strCache>
            </c:strRef>
          </c:cat>
          <c:val>
            <c:numRef>
              <c:f>'Ettekande arvutused'!$D$21:$D$24</c:f>
              <c:numCache>
                <c:formatCode>#,##0</c:formatCode>
                <c:ptCount val="4"/>
                <c:pt idx="0">
                  <c:v>11</c:v>
                </c:pt>
                <c:pt idx="1">
                  <c:v>10</c:v>
                </c:pt>
                <c:pt idx="2">
                  <c:v>13</c:v>
                </c:pt>
                <c:pt idx="3">
                  <c:v>6</c:v>
                </c:pt>
              </c:numCache>
            </c:numRef>
          </c:val>
          <c:extLst>
            <c:ext xmlns:c16="http://schemas.microsoft.com/office/drawing/2014/chart" uri="{C3380CC4-5D6E-409C-BE32-E72D297353CC}">
              <c16:uniqueId val="{00000001-4022-4775-9C6F-A9A7DDDADAE0}"/>
            </c:ext>
          </c:extLst>
        </c:ser>
        <c:dLbls>
          <c:showLegendKey val="0"/>
          <c:showVal val="0"/>
          <c:showCatName val="0"/>
          <c:showSerName val="0"/>
          <c:showPercent val="0"/>
          <c:showBubbleSize val="0"/>
        </c:dLbls>
        <c:gapWidth val="150"/>
        <c:shape val="box"/>
        <c:axId val="865280911"/>
        <c:axId val="1243496719"/>
        <c:axId val="0"/>
      </c:bar3DChart>
      <c:catAx>
        <c:axId val="86528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43496719"/>
        <c:crosses val="autoZero"/>
        <c:auto val="1"/>
        <c:lblAlgn val="ctr"/>
        <c:lblOffset val="100"/>
        <c:noMultiLvlLbl val="0"/>
      </c:catAx>
      <c:valAx>
        <c:axId val="12434967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86528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1"/>
                <c:pt idx="0">
                  <c:v>Seisuga 01.01.2024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3BCC-4562-8BFD-4178425FB4F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60C-4D65-9DCC-8A5B816E80E2}"/>
              </c:ext>
            </c:extLst>
          </c:dPt>
          <c:dLbls>
            <c:dLbl>
              <c:idx val="5"/>
              <c:layout>
                <c:manualLayout>
                  <c:x val="7.4844506879518546E-2"/>
                  <c:y val="-5.5307028296243811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BCC-4562-8BFD-4178425FB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arvutused'!$F$72:$F$82</c:f>
              <c:numCache>
                <c:formatCode>#,##0</c:formatCode>
                <c:ptCount val="11"/>
                <c:pt idx="0">
                  <c:v>2</c:v>
                </c:pt>
                <c:pt idx="1">
                  <c:v>5</c:v>
                </c:pt>
                <c:pt idx="2">
                  <c:v>2</c:v>
                </c:pt>
                <c:pt idx="3">
                  <c:v>2</c:v>
                </c:pt>
                <c:pt idx="4">
                  <c:v>4</c:v>
                </c:pt>
                <c:pt idx="5">
                  <c:v>0</c:v>
                </c:pt>
                <c:pt idx="6">
                  <c:v>2</c:v>
                </c:pt>
                <c:pt idx="7">
                  <c:v>2</c:v>
                </c:pt>
                <c:pt idx="8">
                  <c:v>1</c:v>
                </c:pt>
                <c:pt idx="9">
                  <c:v>5</c:v>
                </c:pt>
                <c:pt idx="10">
                  <c:v>3</c:v>
                </c:pt>
              </c:numCache>
            </c:numRef>
          </c:val>
          <c:extLst>
            <c:ext xmlns:c16="http://schemas.microsoft.com/office/drawing/2014/chart" uri="{C3380CC4-5D6E-409C-BE32-E72D297353CC}">
              <c16:uniqueId val="{00000000-3BCC-4562-8BFD-4178425FB4F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7-F60C-4D65-9DCC-8A5B816E80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9-F60C-4D65-9DCC-8A5B816E80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B-F60C-4D65-9DCC-8A5B816E80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D-F60C-4D65-9DCC-8A5B816E80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F-F60C-4D65-9DCC-8A5B816E80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1-F60C-4D65-9DCC-8A5B816E80E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3-F60C-4D65-9DCC-8A5B816E80E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5-F60C-4D65-9DCC-8A5B816E80E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7-F60C-4D65-9DCC-8A5B816E80E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9-F60C-4D65-9DCC-8A5B816E80E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B-F60C-4D65-9DCC-8A5B816E8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arvutused'!$B$72:$B$82</c:f>
              <c:strCache>
                <c:ptCount val="11"/>
                <c:pt idx="0">
                  <c:v>andmekorraldusanalüütik​</c:v>
                </c:pt>
                <c:pt idx="1">
                  <c:v>andmekvaliteedi kontrolli spetsialist​</c:v>
                </c:pt>
                <c:pt idx="2">
                  <c:v>andmelao arendaja​</c:v>
                </c:pt>
                <c:pt idx="3">
                  <c:v>jurist - ei ole kavas lähiajal täita​</c:v>
                </c:pt>
                <c:pt idx="4">
                  <c:v>projektijuht​</c:v>
                </c:pt>
                <c:pt idx="5">
                  <c:v>rakenduste administraator​</c:v>
                </c:pt>
                <c:pt idx="6">
                  <c:v>riskijuht​</c:v>
                </c:pt>
                <c:pt idx="7">
                  <c:v>süsteemiadministraator​</c:v>
                </c:pt>
                <c:pt idx="8">
                  <c:v>tarkvara arhitekt​</c:v>
                </c:pt>
                <c:pt idx="9">
                  <c:v>testija​</c:v>
                </c:pt>
                <c:pt idx="10">
                  <c:v>tooteomanik​</c:v>
                </c:pt>
              </c:strCache>
            </c:strRef>
          </c:cat>
          <c:val>
            <c:numRef>
              <c:f>'Ettekande arvutused'!$G$72:$G$82</c:f>
              <c:numCache>
                <c:formatCode>#,##0</c:formatCode>
                <c:ptCount val="11"/>
                <c:pt idx="0">
                  <c:v>1</c:v>
                </c:pt>
                <c:pt idx="1">
                  <c:v>0</c:v>
                </c:pt>
                <c:pt idx="2">
                  <c:v>8</c:v>
                </c:pt>
                <c:pt idx="3">
                  <c:v>2</c:v>
                </c:pt>
                <c:pt idx="4">
                  <c:v>2</c:v>
                </c:pt>
                <c:pt idx="5">
                  <c:v>0</c:v>
                </c:pt>
                <c:pt idx="6">
                  <c:v>0</c:v>
                </c:pt>
                <c:pt idx="7">
                  <c:v>1</c:v>
                </c:pt>
                <c:pt idx="8">
                  <c:v>0</c:v>
                </c:pt>
                <c:pt idx="9">
                  <c:v>2</c:v>
                </c:pt>
                <c:pt idx="10">
                  <c:v>1</c:v>
                </c:pt>
              </c:numCache>
            </c:numRef>
          </c:val>
          <c:extLst>
            <c:ext xmlns:c16="http://schemas.microsoft.com/office/drawing/2014/chart" uri="{C3380CC4-5D6E-409C-BE32-E72D297353CC}">
              <c16:uniqueId val="{00000001-3BCC-4562-8BFD-4178425FB4FD}"/>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a:t>
            </a:r>
            <a:r>
              <a:rPr lang="et-EE"/>
              <a:t>024 eelarve liikide lõikes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993-41AF-839E-02F35F62BF0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93-41AF-839E-02F35F62BF0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93-41AF-839E-02F35F62BF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arvutused'!$B$37:$B$39</c:f>
              <c:strCache>
                <c:ptCount val="3"/>
                <c:pt idx="0">
                  <c:v>Riigieelarve​</c:v>
                </c:pt>
                <c:pt idx="1">
                  <c:v>Välistoetused​</c:v>
                </c:pt>
                <c:pt idx="2">
                  <c:v>Muud​</c:v>
                </c:pt>
              </c:strCache>
            </c:strRef>
          </c:cat>
          <c:val>
            <c:numRef>
              <c:f>'Ettekande arvutused'!$C$37:$C$39</c:f>
              <c:numCache>
                <c:formatCode>#,##0</c:formatCode>
                <c:ptCount val="3"/>
                <c:pt idx="0">
                  <c:v>20</c:v>
                </c:pt>
                <c:pt idx="1">
                  <c:v>15</c:v>
                </c:pt>
                <c:pt idx="2">
                  <c:v>12</c:v>
                </c:pt>
              </c:numCache>
            </c:numRef>
          </c:val>
          <c:extLst>
            <c:ext xmlns:c16="http://schemas.microsoft.com/office/drawing/2014/chart" uri="{C3380CC4-5D6E-409C-BE32-E72D297353CC}">
              <c16:uniqueId val="{00000000-856C-4832-863A-D668F99D481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2024 eelarve majandusliku sisu lõikes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DC19-42A9-8CDF-B6B37E0096C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19-42A9-8CDF-B6B37E0096C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C19-42A9-8CDF-B6B37E0096C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C19-42A9-8CDF-B6B37E0096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arvutused'!$B$43:$B$46</c:f>
              <c:strCache>
                <c:ptCount val="4"/>
                <c:pt idx="0">
                  <c:v>Investeeringud​</c:v>
                </c:pt>
                <c:pt idx="1">
                  <c:v>Tööjõukulud</c:v>
                </c:pt>
                <c:pt idx="2">
                  <c:v>​Majandamiskulud​</c:v>
                </c:pt>
                <c:pt idx="3">
                  <c:v>​Toetused ja muud</c:v>
                </c:pt>
              </c:strCache>
            </c:strRef>
          </c:cat>
          <c:val>
            <c:numRef>
              <c:f>'Ettekande arvutused'!$C$43:$C$46</c:f>
              <c:numCache>
                <c:formatCode>#,##0</c:formatCode>
                <c:ptCount val="4"/>
                <c:pt idx="0">
                  <c:v>13</c:v>
                </c:pt>
                <c:pt idx="1">
                  <c:v>11</c:v>
                </c:pt>
                <c:pt idx="2">
                  <c:v>15</c:v>
                </c:pt>
                <c:pt idx="3">
                  <c:v>8</c:v>
                </c:pt>
              </c:numCache>
            </c:numRef>
          </c:val>
          <c:extLst>
            <c:ext xmlns:c16="http://schemas.microsoft.com/office/drawing/2014/chart" uri="{C3380CC4-5D6E-409C-BE32-E72D297353CC}">
              <c16:uniqueId val="{00000000-F923-4FEF-8CE1-81C93C7E4E9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arvutused'!$C$69:$E$69</c:f>
              <c:strCache>
                <c:ptCount val="3"/>
                <c:pt idx="0">
                  <c:v>Seisuga 01.01.2023</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E8A-4E92-8B8C-A6FB375009B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E8A-4E92-8B8C-A6FB375009B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'Ettekande arvutused'!$C$70:$E$70</c15:sqref>
                  </c15:fullRef>
                </c:ext>
              </c:extLst>
              <c:f>'Ettekande arvutused'!$C$70:$D$70</c:f>
              <c:strCache>
                <c:ptCount val="2"/>
                <c:pt idx="0">
                  <c:v>Täidetud/olemas</c:v>
                </c:pt>
                <c:pt idx="1">
                  <c:v>Täitmata</c:v>
                </c:pt>
              </c:strCache>
            </c:strRef>
          </c:cat>
          <c:val>
            <c:numRef>
              <c:extLst>
                <c:ext xmlns:c15="http://schemas.microsoft.com/office/drawing/2012/chart" uri="{02D57815-91ED-43cb-92C2-25804820EDAC}">
                  <c15:fullRef>
                    <c15:sqref>'Ettekande arvutused'!$C$71:$E$71</c15:sqref>
                  </c15:fullRef>
                </c:ext>
              </c:extLst>
              <c:f>'Ettekande arvutused'!$C$71:$D$71</c:f>
              <c:numCache>
                <c:formatCode>#,##0</c:formatCode>
                <c:ptCount val="2"/>
                <c:pt idx="0">
                  <c:v>26</c:v>
                </c:pt>
                <c:pt idx="1">
                  <c:v>9</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1AAB-4C5A-9881-1B077BF83206}"/>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t-EE"/>
        </a:p>
      </c:txPr>
    </c:title>
    <c:autoTitleDeleted val="0"/>
    <c:plotArea>
      <c:layout/>
      <c:pieChart>
        <c:varyColors val="1"/>
        <c:ser>
          <c:idx val="0"/>
          <c:order val="0"/>
          <c:tx>
            <c:strRef>
              <c:f>'Ettekande arvutused'!$F$69:$H$69</c:f>
              <c:strCache>
                <c:ptCount val="3"/>
                <c:pt idx="0">
                  <c:v>Seisuga 01.01.2024</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B31-4DE8-BD80-630474D6A997}"/>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B31-4DE8-BD80-630474D6A997}"/>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E27-44FD-8A89-6F5DD8AA7BC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t-EE"/>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'Ettekande arvutused'!$F$70:$H$70</c:f>
              <c:strCache>
                <c:ptCount val="3"/>
                <c:pt idx="0">
                  <c:v>Täidetud/olemas</c:v>
                </c:pt>
                <c:pt idx="1">
                  <c:v>Täitmata</c:v>
                </c:pt>
                <c:pt idx="2">
                  <c:v>Kokku</c:v>
                </c:pt>
              </c:strCache>
            </c:strRef>
          </c:cat>
          <c:val>
            <c:numRef>
              <c:f>'Ettekande arvutused'!$F$71:$H$71</c:f>
              <c:numCache>
                <c:formatCode>#,##0</c:formatCode>
                <c:ptCount val="3"/>
                <c:pt idx="0">
                  <c:v>28</c:v>
                </c:pt>
                <c:pt idx="1">
                  <c:v>17</c:v>
                </c:pt>
                <c:pt idx="2">
                  <c:v>45</c:v>
                </c:pt>
              </c:numCache>
            </c:numRef>
          </c:val>
          <c:extLst>
            <c:ext xmlns:c16="http://schemas.microsoft.com/office/drawing/2014/chart" uri="{C3380CC4-5D6E-409C-BE32-E72D297353CC}">
              <c16:uniqueId val="{00000000-B455-4409-8EF0-D02F2F3C373F}"/>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t-EE"/>
              <a:t>Personali</a:t>
            </a:r>
            <a:r>
              <a:rPr lang="et-EE" baseline="0"/>
              <a:t> muutus</a:t>
            </a:r>
            <a:endParaRPr lang="et-E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lineChart>
        <c:grouping val="stacke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arvutused'!$C$53:$I$53</c:f>
              <c:numCache>
                <c:formatCode>#,##0</c:formatCode>
                <c:ptCount val="7"/>
                <c:pt idx="0">
                  <c:v>121</c:v>
                </c:pt>
                <c:pt idx="1">
                  <c:v>125</c:v>
                </c:pt>
                <c:pt idx="2">
                  <c:v>129</c:v>
                </c:pt>
                <c:pt idx="3">
                  <c:v>140</c:v>
                </c:pt>
                <c:pt idx="4">
                  <c:v>144</c:v>
                </c:pt>
                <c:pt idx="5">
                  <c:v>149</c:v>
                </c:pt>
                <c:pt idx="6">
                  <c:v>155</c:v>
                </c:pt>
              </c:numCache>
            </c:numRef>
          </c:val>
          <c:smooth val="0"/>
          <c:extLst>
            <c:ext xmlns:c16="http://schemas.microsoft.com/office/drawing/2014/chart" uri="{C3380CC4-5D6E-409C-BE32-E72D297353CC}">
              <c16:uniqueId val="{00000000-7C94-46C8-9181-4BB478076098}"/>
            </c:ext>
          </c:extLst>
        </c:ser>
        <c:dLbls>
          <c:showLegendKey val="0"/>
          <c:showVal val="0"/>
          <c:showCatName val="0"/>
          <c:showSerName val="0"/>
          <c:showPercent val="0"/>
          <c:showBubbleSize val="0"/>
        </c:dLbls>
        <c:marker val="1"/>
        <c:smooth val="0"/>
        <c:axId val="2014720464"/>
        <c:axId val="337308592"/>
      </c:lineChart>
      <c:lineChart>
        <c:grouping val="stacked"/>
        <c:varyColors val="0"/>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'Ettekande arvutused'!$C$52:$I$52</c:f>
              <c:strCache>
                <c:ptCount val="7"/>
                <c:pt idx="0">
                  <c:v>01.01.2021</c:v>
                </c:pt>
                <c:pt idx="1">
                  <c:v>01.01.2022</c:v>
                </c:pt>
                <c:pt idx="2">
                  <c:v>01.01.2023</c:v>
                </c:pt>
                <c:pt idx="3">
                  <c:v>01.01.2024</c:v>
                </c:pt>
                <c:pt idx="4">
                  <c:v>01.01.2025*​</c:v>
                </c:pt>
                <c:pt idx="5">
                  <c:v>01.01.2026*​</c:v>
                </c:pt>
                <c:pt idx="6">
                  <c:v>01.01.2027*​</c:v>
                </c:pt>
              </c:strCache>
            </c:strRef>
          </c:cat>
          <c:val>
            <c:numRef>
              <c:f>'Ettekande arvutused'!$C$54:$I$54</c:f>
              <c:numCache>
                <c:formatCode>0.0</c:formatCode>
                <c:ptCount val="7"/>
                <c:pt idx="0" formatCode="#,##0">
                  <c:v>0</c:v>
                </c:pt>
                <c:pt idx="1">
                  <c:v>3.3057851239669276</c:v>
                </c:pt>
                <c:pt idx="2">
                  <c:v>3.2000000000000028</c:v>
                </c:pt>
                <c:pt idx="3">
                  <c:v>8.5271317829457303</c:v>
                </c:pt>
                <c:pt idx="4">
                  <c:v>2.857142857142847</c:v>
                </c:pt>
                <c:pt idx="5">
                  <c:v>3.4722222222222285</c:v>
                </c:pt>
                <c:pt idx="6">
                  <c:v>4.0268456375838895</c:v>
                </c:pt>
              </c:numCache>
            </c:numRef>
          </c:val>
          <c:smooth val="0"/>
          <c:extLst>
            <c:ext xmlns:c16="http://schemas.microsoft.com/office/drawing/2014/chart" uri="{C3380CC4-5D6E-409C-BE32-E72D297353CC}">
              <c16:uniqueId val="{00000002-7C94-46C8-9181-4BB478076098}"/>
            </c:ext>
          </c:extLst>
        </c:ser>
        <c:dLbls>
          <c:showLegendKey val="0"/>
          <c:showVal val="0"/>
          <c:showCatName val="0"/>
          <c:showSerName val="0"/>
          <c:showPercent val="0"/>
          <c:showBubbleSize val="0"/>
        </c:dLbls>
        <c:marker val="1"/>
        <c:smooth val="0"/>
        <c:axId val="309844304"/>
        <c:axId val="2118284000"/>
      </c:lineChart>
      <c:dateAx>
        <c:axId val="2014720464"/>
        <c:scaling>
          <c:orientation val="minMax"/>
        </c:scaling>
        <c:delete val="0"/>
        <c:axPos val="t"/>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37308592"/>
        <c:crosses val="max"/>
        <c:auto val="0"/>
        <c:lblOffset val="100"/>
        <c:baseTimeUnit val="days"/>
      </c:dateAx>
      <c:valAx>
        <c:axId val="337308592"/>
        <c:scaling>
          <c:orientation val="minMax"/>
          <c:min val="100"/>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2014720464"/>
        <c:crosses val="max"/>
        <c:crossBetween val="between"/>
      </c:valAx>
      <c:valAx>
        <c:axId val="21182840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309844304"/>
        <c:crosses val="autoZero"/>
        <c:crossBetween val="between"/>
      </c:valAx>
      <c:catAx>
        <c:axId val="309844304"/>
        <c:scaling>
          <c:orientation val="minMax"/>
        </c:scaling>
        <c:delete val="1"/>
        <c:axPos val="b"/>
        <c:numFmt formatCode="General" sourceLinked="1"/>
        <c:majorTickMark val="out"/>
        <c:minorTickMark val="none"/>
        <c:tickLblPos val="nextTo"/>
        <c:crossAx val="211828400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358775</xdr:colOff>
      <xdr:row>0</xdr:row>
      <xdr:rowOff>19050</xdr:rowOff>
    </xdr:from>
    <xdr:to>
      <xdr:col>11</xdr:col>
      <xdr:colOff>625475</xdr:colOff>
      <xdr:row>14</xdr:row>
      <xdr:rowOff>0</xdr:rowOff>
    </xdr:to>
    <xdr:graphicFrame macro="">
      <xdr:nvGraphicFramePr>
        <xdr:cNvPr id="5" name="Diagramm 3">
          <a:extLst>
            <a:ext uri="{FF2B5EF4-FFF2-40B4-BE49-F238E27FC236}">
              <a16:creationId xmlns:a16="http://schemas.microsoft.com/office/drawing/2014/main" id="{DBAA80F2-6E24-E61C-9717-1BC3ED70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346075</xdr:colOff>
      <xdr:row>16</xdr:row>
      <xdr:rowOff>82550</xdr:rowOff>
    </xdr:from>
    <xdr:to>
      <xdr:col>11</xdr:col>
      <xdr:colOff>612775</xdr:colOff>
      <xdr:row>33</xdr:row>
      <xdr:rowOff>88900</xdr:rowOff>
    </xdr:to>
    <xdr:graphicFrame macro="">
      <xdr:nvGraphicFramePr>
        <xdr:cNvPr id="14" name="Diagramm 7">
          <a:extLst>
            <a:ext uri="{FF2B5EF4-FFF2-40B4-BE49-F238E27FC236}">
              <a16:creationId xmlns:a16="http://schemas.microsoft.com/office/drawing/2014/main" id="{5F4ED4C2-8C86-454F-3D38-8C07F277E1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484514</xdr:colOff>
      <xdr:row>67</xdr:row>
      <xdr:rowOff>16902</xdr:rowOff>
    </xdr:from>
    <xdr:to>
      <xdr:col>24</xdr:col>
      <xdr:colOff>150346</xdr:colOff>
      <xdr:row>86</xdr:row>
      <xdr:rowOff>28015</xdr:rowOff>
    </xdr:to>
    <xdr:graphicFrame macro="">
      <xdr:nvGraphicFramePr>
        <xdr:cNvPr id="15" name="Diagramm 14">
          <a:extLst>
            <a:ext uri="{FF2B5EF4-FFF2-40B4-BE49-F238E27FC236}">
              <a16:creationId xmlns:a16="http://schemas.microsoft.com/office/drawing/2014/main" id="{EE32334B-59B3-108D-8187-8709409272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873125</xdr:colOff>
      <xdr:row>33</xdr:row>
      <xdr:rowOff>171450</xdr:rowOff>
    </xdr:from>
    <xdr:to>
      <xdr:col>8</xdr:col>
      <xdr:colOff>98425</xdr:colOff>
      <xdr:row>48</xdr:row>
      <xdr:rowOff>152400</xdr:rowOff>
    </xdr:to>
    <xdr:graphicFrame macro="">
      <xdr:nvGraphicFramePr>
        <xdr:cNvPr id="48" name="Diagramm 22">
          <a:extLst>
            <a:ext uri="{FF2B5EF4-FFF2-40B4-BE49-F238E27FC236}">
              <a16:creationId xmlns:a16="http://schemas.microsoft.com/office/drawing/2014/main" id="{CCB4ECD8-DA37-3188-BF54-C7148E6D2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415925</xdr:colOff>
      <xdr:row>34</xdr:row>
      <xdr:rowOff>0</xdr:rowOff>
    </xdr:from>
    <xdr:to>
      <xdr:col>14</xdr:col>
      <xdr:colOff>314325</xdr:colOff>
      <xdr:row>48</xdr:row>
      <xdr:rowOff>165100</xdr:rowOff>
    </xdr:to>
    <xdr:graphicFrame macro="">
      <xdr:nvGraphicFramePr>
        <xdr:cNvPr id="52" name="Diagramm 32">
          <a:extLst>
            <a:ext uri="{FF2B5EF4-FFF2-40B4-BE49-F238E27FC236}">
              <a16:creationId xmlns:a16="http://schemas.microsoft.com/office/drawing/2014/main" id="{0C5C436E-3F8F-A287-5820-A92134A18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162718</xdr:colOff>
      <xdr:row>67</xdr:row>
      <xdr:rowOff>17463</xdr:rowOff>
    </xdr:from>
    <xdr:to>
      <xdr:col>14</xdr:col>
      <xdr:colOff>281780</xdr:colOff>
      <xdr:row>80</xdr:row>
      <xdr:rowOff>14288</xdr:rowOff>
    </xdr:to>
    <xdr:graphicFrame macro="">
      <xdr:nvGraphicFramePr>
        <xdr:cNvPr id="53" name="Diagramm 52">
          <a:extLst>
            <a:ext uri="{FF2B5EF4-FFF2-40B4-BE49-F238E27FC236}">
              <a16:creationId xmlns:a16="http://schemas.microsoft.com/office/drawing/2014/main" id="{C894379D-33D6-EDF2-0B10-4BE4CB9157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138906</xdr:colOff>
      <xdr:row>80</xdr:row>
      <xdr:rowOff>17463</xdr:rowOff>
    </xdr:from>
    <xdr:to>
      <xdr:col>14</xdr:col>
      <xdr:colOff>257968</xdr:colOff>
      <xdr:row>94</xdr:row>
      <xdr:rowOff>93663</xdr:rowOff>
    </xdr:to>
    <xdr:graphicFrame macro="">
      <xdr:nvGraphicFramePr>
        <xdr:cNvPr id="54" name="Diagramm 53">
          <a:extLst>
            <a:ext uri="{FF2B5EF4-FFF2-40B4-BE49-F238E27FC236}">
              <a16:creationId xmlns:a16="http://schemas.microsoft.com/office/drawing/2014/main" id="{44F29917-E5F4-89B1-53D5-3300DF550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263898</xdr:colOff>
      <xdr:row>49</xdr:row>
      <xdr:rowOff>46880</xdr:rowOff>
    </xdr:from>
    <xdr:to>
      <xdr:col>16</xdr:col>
      <xdr:colOff>189940</xdr:colOff>
      <xdr:row>64</xdr:row>
      <xdr:rowOff>11206</xdr:rowOff>
    </xdr:to>
    <xdr:graphicFrame macro="">
      <xdr:nvGraphicFramePr>
        <xdr:cNvPr id="76" name="Diagramm 72">
          <a:extLst>
            <a:ext uri="{FF2B5EF4-FFF2-40B4-BE49-F238E27FC236}">
              <a16:creationId xmlns:a16="http://schemas.microsoft.com/office/drawing/2014/main" id="{A6BBD827-C39E-1944-0ACB-5EB6429C12CF}"/>
            </a:ext>
            <a:ext uri="{147F2762-F138-4A5C-976F-8EAC2B608ADB}">
              <a16:predDERef xmlns:a16="http://schemas.microsoft.com/office/drawing/2014/main" pred="{537615CA-5D85-0948-FB28-7DC5A288D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emo Kuningas" id="{D91C4073-3731-42FE-8E26-13DE9BB0344E}" userId="S::remo.kuningas@transpordiamet.ee::76634d30-1045-43df-a4a9-dad141bba819" providerId="AD"/>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 dT="2024-02-05T13:21:07.93" personId="{D91C4073-3731-42FE-8E26-13DE9BB0344E}" id="{30D1C696-E903-4DAD-A1D9-A3698F9CFEAD}">
    <text xml:space="preserve">Digipöörde ajaks alates värbamisest
</text>
  </threadedComment>
  <threadedComment ref="O5" dT="2024-02-05T13:19:48.94" personId="{D91C4073-3731-42FE-8E26-13DE9BB0344E}" id="{4FC96619-02F0-4EFB-8DF1-029097141327}">
    <text>Digipöörde ajaks alates värbamisest</text>
  </threadedComment>
  <threadedComment ref="O6" dT="2024-02-05T13:20:14.30" personId="{D91C4073-3731-42FE-8E26-13DE9BB0344E}" id="{A13D744C-1F7F-4DF1-9D3A-3BE786D7CBFE}">
    <text>Digipöörde ajaks alates värbamisest</text>
  </threadedComment>
  <threadedComment ref="O7" dT="2024-02-05T13:20:35.48" personId="{D91C4073-3731-42FE-8E26-13DE9BB0344E}" id="{17D791A5-4064-4954-AC3A-282C4AF26E09}">
    <text>Digipöörde ajaks alates värbamisest</text>
  </threadedComment>
  <threadedComment ref="O8" dT="2024-02-05T13:20:58.74" personId="{D91C4073-3731-42FE-8E26-13DE9BB0344E}" id="{C5FBD48F-F699-4591-9890-D61A7D09C9D8}">
    <text>Digipöörde ajaks alates värbamisest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4B7B0-4764-496D-9313-E7C884B0D6FB}">
  <sheetPr>
    <tabColor theme="8" tint="0.59999389629810485"/>
  </sheetPr>
  <dimension ref="A1:AT137"/>
  <sheetViews>
    <sheetView topLeftCell="A26" zoomScale="70" zoomScaleNormal="70" workbookViewId="0">
      <selection activeCell="K48" sqref="K48"/>
    </sheetView>
  </sheetViews>
  <sheetFormatPr defaultColWidth="8.5703125" defaultRowHeight="15" x14ac:dyDescent="0.25"/>
  <cols>
    <col min="1" max="1" width="21.42578125" style="1" customWidth="1"/>
    <col min="2" max="2" width="15" style="1" customWidth="1"/>
    <col min="3" max="3" width="13.5703125" style="1" customWidth="1"/>
    <col min="4" max="4" width="14.140625" style="1" customWidth="1"/>
    <col min="5" max="5" width="16.5703125" style="1" customWidth="1"/>
    <col min="6" max="6" width="18.5703125" style="1" customWidth="1"/>
    <col min="7" max="7" width="14.140625" style="1" customWidth="1"/>
    <col min="8" max="8" width="12.85546875" style="1" customWidth="1"/>
    <col min="9" max="9" width="20.42578125" style="1" customWidth="1"/>
    <col min="10" max="10" width="25.42578125" style="3" customWidth="1"/>
    <col min="11" max="11" width="42" style="1" customWidth="1"/>
    <col min="12" max="12" width="13.42578125" style="1" customWidth="1"/>
    <col min="13" max="13" width="12" style="1" customWidth="1"/>
    <col min="14" max="14" width="14.42578125" style="1" customWidth="1"/>
    <col min="15" max="15" width="12.42578125" style="1" customWidth="1"/>
    <col min="16" max="16" width="8.5703125" style="1"/>
    <col min="17" max="17" width="14.85546875" style="1" bestFit="1" customWidth="1"/>
    <col min="18" max="22" width="13.140625" style="1" bestFit="1" customWidth="1"/>
    <col min="23" max="23" width="13.140625" style="1" customWidth="1"/>
    <col min="24" max="27" width="10.140625" style="1" bestFit="1" customWidth="1"/>
    <col min="28" max="28" width="10.85546875" style="1" customWidth="1"/>
    <col min="29" max="29" width="11.140625" style="1" customWidth="1"/>
    <col min="30" max="30" width="10.140625" style="1" bestFit="1" customWidth="1"/>
    <col min="31" max="31" width="11.42578125" style="1" customWidth="1"/>
    <col min="32" max="32" width="11.140625" style="1" customWidth="1"/>
    <col min="33" max="38" width="10.140625" style="1" bestFit="1" customWidth="1"/>
    <col min="39" max="41" width="10.140625" style="1" customWidth="1"/>
    <col min="42" max="42" width="40.42578125" style="1" bestFit="1" customWidth="1"/>
    <col min="43" max="43" width="37" style="1" customWidth="1"/>
    <col min="44" max="44" width="60.5703125" style="1" bestFit="1" customWidth="1"/>
    <col min="45" max="45" width="48.42578125" style="1" customWidth="1"/>
    <col min="46" max="46" width="26.42578125" style="1" customWidth="1"/>
    <col min="47" max="16384" width="8.5703125" style="1"/>
  </cols>
  <sheetData>
    <row r="1" spans="1:14" x14ac:dyDescent="0.25">
      <c r="A1" s="5" t="s">
        <v>0</v>
      </c>
      <c r="B1" s="179"/>
      <c r="C1" s="180"/>
      <c r="D1" s="180"/>
      <c r="E1" s="180"/>
      <c r="F1" s="8"/>
      <c r="G1" s="180"/>
      <c r="H1" s="358"/>
      <c r="I1" s="8"/>
    </row>
    <row r="2" spans="1:14" ht="30.75" customHeight="1" x14ac:dyDescent="0.25">
      <c r="A2" s="150" t="s">
        <v>1</v>
      </c>
      <c r="B2" s="524" t="s">
        <v>2</v>
      </c>
      <c r="C2" s="525"/>
      <c r="D2" s="525"/>
      <c r="E2" s="526"/>
      <c r="F2" s="8"/>
      <c r="G2" s="527" t="s">
        <v>3</v>
      </c>
      <c r="H2" s="528"/>
      <c r="I2" s="528"/>
      <c r="J2" s="528"/>
      <c r="K2" s="528"/>
      <c r="L2" s="468"/>
    </row>
    <row r="3" spans="1:14" ht="76.5" x14ac:dyDescent="0.25">
      <c r="A3" s="174" t="s">
        <v>4</v>
      </c>
      <c r="B3" s="175" t="s">
        <v>5</v>
      </c>
      <c r="C3" s="176">
        <v>2023</v>
      </c>
      <c r="D3" s="176">
        <v>2024</v>
      </c>
      <c r="E3" s="176">
        <v>2025</v>
      </c>
      <c r="F3" s="8"/>
      <c r="G3" s="5" t="s">
        <v>6</v>
      </c>
      <c r="H3" s="181" t="s">
        <v>7</v>
      </c>
      <c r="I3" s="182" t="s">
        <v>8</v>
      </c>
      <c r="J3" s="183" t="s">
        <v>9</v>
      </c>
      <c r="K3" s="183" t="s">
        <v>10</v>
      </c>
      <c r="L3" s="469"/>
      <c r="M3" s="8"/>
      <c r="N3" s="3"/>
    </row>
    <row r="4" spans="1:14" x14ac:dyDescent="0.25">
      <c r="A4" s="177" t="s">
        <v>11</v>
      </c>
      <c r="B4" s="9">
        <f>SUM(C4:E4)</f>
        <v>2610050</v>
      </c>
      <c r="C4" s="9">
        <f>SUM(C5+C12)</f>
        <v>0</v>
      </c>
      <c r="D4" s="9">
        <f>SUM(D5+D12)</f>
        <v>1428350</v>
      </c>
      <c r="E4" s="9">
        <f>SUM(E5+E12)</f>
        <v>1181700</v>
      </c>
      <c r="F4" s="8"/>
      <c r="G4" s="9">
        <f>SUM(H4:K4)</f>
        <v>6075050</v>
      </c>
      <c r="H4" s="184">
        <f>SUMIFS(Q35:Q94,G35:G94,$G$97)</f>
        <v>4430000</v>
      </c>
      <c r="I4" s="185">
        <f>SUMIFS(Q35:Q94,G35:G94,$G$98)</f>
        <v>0</v>
      </c>
      <c r="J4" s="185">
        <f>SUMIFS(Q35:Q94,G35:G94,$G$99)</f>
        <v>0</v>
      </c>
      <c r="K4" s="185">
        <f>SUMIFS(Q35:Q94,G35:G94,$G$100)</f>
        <v>1645050</v>
      </c>
      <c r="L4" s="470"/>
      <c r="M4" s="8"/>
      <c r="N4" s="4"/>
    </row>
    <row r="5" spans="1:14" x14ac:dyDescent="0.25">
      <c r="A5" s="177" t="s">
        <v>12</v>
      </c>
      <c r="B5" s="9">
        <f>SUM(C5:E5)</f>
        <v>600000</v>
      </c>
      <c r="C5" s="9">
        <f>SUM(C6:C11)</f>
        <v>0</v>
      </c>
      <c r="D5" s="9">
        <f>SUM(D6:D11)</f>
        <v>200000</v>
      </c>
      <c r="E5" s="9">
        <f>SUM(E6:E11)</f>
        <v>400000</v>
      </c>
      <c r="F5" s="8"/>
      <c r="G5" s="8"/>
      <c r="J5" s="8"/>
      <c r="K5" s="4"/>
      <c r="L5" s="4"/>
    </row>
    <row r="6" spans="1:14" x14ac:dyDescent="0.25">
      <c r="A6" s="178" t="s">
        <v>13</v>
      </c>
      <c r="B6" s="17">
        <f>SUM(C6:E6)</f>
        <v>600000</v>
      </c>
      <c r="C6" s="18">
        <f>SUMIFS(R35:R94,P35:P94,"Baaseelarve")</f>
        <v>0</v>
      </c>
      <c r="D6" s="18">
        <f>SUMIFS(S35:S94,P35:P94,"Baaseelarve")</f>
        <v>200000</v>
      </c>
      <c r="E6" s="18">
        <f>SUMIFS(T35:T94,P35:P94,"Baaseelarve")</f>
        <v>400000</v>
      </c>
      <c r="F6" s="10"/>
      <c r="G6" s="8"/>
      <c r="H6" s="8"/>
      <c r="I6" s="8"/>
      <c r="J6" s="8"/>
      <c r="K6" s="4"/>
      <c r="L6" s="4"/>
    </row>
    <row r="7" spans="1:14" x14ac:dyDescent="0.25">
      <c r="A7" s="178" t="s">
        <v>14</v>
      </c>
      <c r="B7" s="17">
        <f>SUM(C7:E7)</f>
        <v>0</v>
      </c>
      <c r="C7" s="18">
        <f>SUMIFS(R35:R94,P35:P94,"Muu rahastus")</f>
        <v>0</v>
      </c>
      <c r="D7" s="18">
        <f>SUMIFS(S35:S94,P35:P94,"Muu rahastus")</f>
        <v>0</v>
      </c>
      <c r="E7" s="18">
        <f>SUMIFS(T35:T94,P35:P94,"Muu rahastus")</f>
        <v>0</v>
      </c>
      <c r="F7" s="10"/>
      <c r="G7" s="8"/>
      <c r="H7" s="8"/>
      <c r="I7" s="8"/>
      <c r="J7" s="8"/>
      <c r="K7" s="4"/>
      <c r="L7" s="4"/>
    </row>
    <row r="8" spans="1:14" x14ac:dyDescent="0.25">
      <c r="A8" s="178" t="s">
        <v>15</v>
      </c>
      <c r="B8" s="17">
        <f>SUM(C8:E8)</f>
        <v>0</v>
      </c>
      <c r="C8" s="18">
        <f>SUMIFS(R35:R94,P35:P94,"Reserv (SR)")</f>
        <v>0</v>
      </c>
      <c r="D8" s="18">
        <f>SUMIFS(S35:S94,P35:P94,"Reserv (SR)")</f>
        <v>0</v>
      </c>
      <c r="E8" s="18">
        <f>SUMIFS(T35:T94,P35:P94,"Reserv (SR)")</f>
        <v>0</v>
      </c>
      <c r="F8" s="10"/>
      <c r="G8" s="8"/>
      <c r="H8" s="8"/>
      <c r="I8" s="8"/>
      <c r="J8" s="8"/>
      <c r="K8" s="4"/>
      <c r="L8" s="4"/>
    </row>
    <row r="9" spans="1:14" hidden="1" x14ac:dyDescent="0.25">
      <c r="A9" s="178" t="s">
        <v>16</v>
      </c>
      <c r="B9" s="17">
        <f>SUM(C9:D9)</f>
        <v>0</v>
      </c>
      <c r="C9" s="18">
        <f>SUMIFS(R35:R94,P35:P94,"RRF")</f>
        <v>0</v>
      </c>
      <c r="D9" s="18">
        <f>SUMIFS(S35:S94,P35:P94,"RRF")</f>
        <v>0</v>
      </c>
      <c r="E9" s="18"/>
      <c r="F9" s="10"/>
      <c r="G9" s="8"/>
      <c r="H9" s="8"/>
      <c r="I9" s="8"/>
      <c r="J9" s="8"/>
      <c r="K9" s="4"/>
      <c r="L9" s="4"/>
    </row>
    <row r="10" spans="1:14" x14ac:dyDescent="0.25">
      <c r="A10" s="178" t="s">
        <v>17</v>
      </c>
      <c r="B10" s="17">
        <f>SUM(C10:E10)</f>
        <v>0</v>
      </c>
      <c r="C10" s="18">
        <f>SUMIFS(R35:R94,P35:P94,"SF 14-20 (töös olev projekt)")</f>
        <v>0</v>
      </c>
      <c r="D10" s="18">
        <f>SUMIFS(S35:S94,P35:P94,"SF 14-20 (töös olev projekt)")</f>
        <v>0</v>
      </c>
      <c r="E10" s="18">
        <f>SUMIFS(T35:T94,P35:P94,"SF 14-20 (töös olev projekt)")</f>
        <v>0</v>
      </c>
      <c r="F10" s="10"/>
      <c r="G10" s="8"/>
      <c r="H10" s="8"/>
      <c r="I10" s="8"/>
      <c r="J10" s="8"/>
      <c r="K10" s="4"/>
      <c r="L10" s="4"/>
    </row>
    <row r="11" spans="1:14" x14ac:dyDescent="0.25">
      <c r="A11" s="178" t="s">
        <v>18</v>
      </c>
      <c r="B11" s="17">
        <f>SUM(C11:E11)</f>
        <v>0</v>
      </c>
      <c r="C11" s="18">
        <f>SUMIFS(R35:R94,P35:P94,"RRF")</f>
        <v>0</v>
      </c>
      <c r="D11" s="18">
        <f>SUMIFS(S35:S94,P35:P94,"RRF")</f>
        <v>0</v>
      </c>
      <c r="E11" s="18">
        <f>SUMIFS(T35:T94,P35:P94,"RRF")</f>
        <v>0</v>
      </c>
      <c r="F11" s="10"/>
      <c r="G11" s="8"/>
      <c r="H11" s="8"/>
      <c r="I11" s="8"/>
      <c r="J11" s="8"/>
      <c r="K11" s="4"/>
      <c r="L11" s="4"/>
    </row>
    <row r="12" spans="1:14" x14ac:dyDescent="0.25">
      <c r="A12" s="177" t="s">
        <v>19</v>
      </c>
      <c r="B12" s="9">
        <f>SUM(C12:E12)</f>
        <v>2010050</v>
      </c>
      <c r="C12" s="9">
        <f>SUM(C13:C14)</f>
        <v>0</v>
      </c>
      <c r="D12" s="9">
        <f>SUM(D13:D14)</f>
        <v>1228350</v>
      </c>
      <c r="E12" s="9">
        <f>SUM(E13:E14)</f>
        <v>781700</v>
      </c>
      <c r="F12" s="10"/>
      <c r="G12" s="8"/>
      <c r="H12" s="8"/>
      <c r="I12" s="8"/>
      <c r="J12" s="8"/>
      <c r="K12" s="4"/>
      <c r="L12" s="4"/>
    </row>
    <row r="13" spans="1:14" x14ac:dyDescent="0.25">
      <c r="A13" s="178" t="s">
        <v>20</v>
      </c>
      <c r="B13" s="17">
        <f>SUM(C13:E13)</f>
        <v>0</v>
      </c>
      <c r="C13" s="18">
        <f>SUMIFS(R35:R94,P35:P94,"RES IKT (vaja juurde taotleda)")</f>
        <v>0</v>
      </c>
      <c r="D13" s="18">
        <f>SUMIFS(S35:S94,P35:P94,"RES IKT (vaja juurde taotleda)")</f>
        <v>0</v>
      </c>
      <c r="E13" s="18">
        <f>SUMIFS(T35:T94,P35:P94,"RES IKT (vaja juurde taotleda)")</f>
        <v>0</v>
      </c>
      <c r="F13" s="10" t="s">
        <v>21</v>
      </c>
      <c r="G13" s="8"/>
      <c r="H13" s="8"/>
      <c r="I13" s="8"/>
      <c r="J13" s="8"/>
      <c r="K13" s="4"/>
      <c r="L13" s="4"/>
    </row>
    <row r="14" spans="1:14" x14ac:dyDescent="0.25">
      <c r="A14" s="178" t="s">
        <v>22</v>
      </c>
      <c r="B14" s="17">
        <f>SUM(C14:E14)</f>
        <v>2010050</v>
      </c>
      <c r="C14" s="18">
        <f>SUMIFS(R35:R94,P35:P94,"SF 21-27 (taotletav raha)")</f>
        <v>0</v>
      </c>
      <c r="D14" s="18">
        <f>SUMIFS(S35:S94,P35:P94,"SF 21-27 (taotletav raha)")</f>
        <v>1228350</v>
      </c>
      <c r="E14" s="18">
        <f>SUMIFS(T35:T94,P35:P94,"SF 21-27 (taotletav raha)")</f>
        <v>781700</v>
      </c>
      <c r="F14" s="10" t="s">
        <v>23</v>
      </c>
      <c r="G14" s="8"/>
      <c r="H14" s="8"/>
      <c r="I14" s="8"/>
      <c r="J14" s="8"/>
      <c r="K14" s="4"/>
      <c r="L14" s="4"/>
    </row>
    <row r="15" spans="1:14" x14ac:dyDescent="0.25">
      <c r="A15" s="6"/>
      <c r="B15" s="6"/>
      <c r="C15" s="6"/>
      <c r="D15" s="6"/>
      <c r="E15" s="6"/>
      <c r="F15" s="6"/>
      <c r="G15" s="6"/>
      <c r="H15" s="6"/>
      <c r="I15" s="6"/>
    </row>
    <row r="16" spans="1:14" ht="15.75" thickBot="1" x14ac:dyDescent="0.3">
      <c r="A16" s="10" t="s">
        <v>24</v>
      </c>
      <c r="B16" s="6"/>
      <c r="C16" s="6"/>
      <c r="D16" s="6"/>
      <c r="E16" s="6"/>
      <c r="F16" s="6"/>
      <c r="G16" s="6"/>
      <c r="H16" s="6"/>
      <c r="I16" s="6"/>
    </row>
    <row r="17" spans="1:45" ht="29.1" customHeight="1" x14ac:dyDescent="0.25">
      <c r="A17" s="52" t="s">
        <v>25</v>
      </c>
      <c r="B17" s="549" t="s">
        <v>26</v>
      </c>
      <c r="C17" s="550"/>
      <c r="D17" s="550"/>
      <c r="E17" s="550"/>
      <c r="F17" s="550"/>
      <c r="G17" s="550"/>
      <c r="H17" s="550"/>
      <c r="I17" s="550"/>
      <c r="J17" s="52" t="s">
        <v>27</v>
      </c>
      <c r="K17" s="532" t="s">
        <v>28</v>
      </c>
      <c r="L17" s="533"/>
      <c r="M17" s="534"/>
      <c r="N17" s="534"/>
      <c r="O17" s="534"/>
      <c r="P17" s="534"/>
      <c r="Q17" s="534"/>
      <c r="R17" s="535"/>
    </row>
    <row r="18" spans="1:45" x14ac:dyDescent="0.25">
      <c r="A18" s="53" t="s">
        <v>29</v>
      </c>
      <c r="B18" s="98" t="s">
        <v>30</v>
      </c>
      <c r="C18" s="99" t="s">
        <v>31</v>
      </c>
      <c r="D18" s="99" t="s">
        <v>32</v>
      </c>
      <c r="E18" s="99" t="s">
        <v>33</v>
      </c>
      <c r="F18" s="99" t="s">
        <v>34</v>
      </c>
      <c r="G18" s="99" t="s">
        <v>35</v>
      </c>
      <c r="H18" s="99" t="s">
        <v>36</v>
      </c>
      <c r="I18" s="186" t="s">
        <v>37</v>
      </c>
      <c r="J18" s="66"/>
      <c r="K18" s="3"/>
      <c r="L18" s="3"/>
      <c r="R18" s="65"/>
    </row>
    <row r="19" spans="1:45" ht="15.75" thickBot="1" x14ac:dyDescent="0.3">
      <c r="A19" s="54" t="s">
        <v>38</v>
      </c>
      <c r="B19" s="271">
        <v>0</v>
      </c>
      <c r="C19" s="254">
        <v>710000</v>
      </c>
      <c r="D19" s="254">
        <v>720250</v>
      </c>
      <c r="E19" s="254">
        <v>730300</v>
      </c>
      <c r="F19" s="254">
        <v>740350</v>
      </c>
      <c r="G19" s="254"/>
      <c r="H19" s="254"/>
      <c r="I19" s="255"/>
      <c r="J19" s="256"/>
      <c r="K19" s="536" t="s">
        <v>39</v>
      </c>
      <c r="L19" s="537"/>
      <c r="M19" s="538"/>
      <c r="N19" s="538"/>
      <c r="O19" s="538"/>
      <c r="P19" s="538"/>
      <c r="Q19" s="538"/>
      <c r="R19" s="539"/>
    </row>
    <row r="20" spans="1:45" ht="29.1" customHeight="1" x14ac:dyDescent="0.25">
      <c r="A20" s="52" t="s">
        <v>40</v>
      </c>
      <c r="B20" s="551" t="s">
        <v>41</v>
      </c>
      <c r="C20" s="552"/>
      <c r="D20" s="552"/>
      <c r="E20" s="552"/>
      <c r="F20" s="552"/>
      <c r="G20" s="552"/>
      <c r="H20" s="552"/>
      <c r="I20" s="553"/>
      <c r="J20" s="68"/>
      <c r="K20" s="532" t="s">
        <v>42</v>
      </c>
      <c r="L20" s="533"/>
      <c r="M20" s="534"/>
      <c r="N20" s="534"/>
      <c r="O20" s="534"/>
      <c r="P20" s="534"/>
      <c r="Q20" s="534"/>
      <c r="R20" s="535"/>
    </row>
    <row r="21" spans="1:45" x14ac:dyDescent="0.25">
      <c r="A21" s="53" t="s">
        <v>29</v>
      </c>
      <c r="B21" s="98" t="s">
        <v>30</v>
      </c>
      <c r="C21" s="99" t="s">
        <v>31</v>
      </c>
      <c r="D21" s="99" t="s">
        <v>32</v>
      </c>
      <c r="E21" s="99" t="s">
        <v>33</v>
      </c>
      <c r="F21" s="99" t="s">
        <v>34</v>
      </c>
      <c r="G21" s="99" t="s">
        <v>35</v>
      </c>
      <c r="H21" s="99" t="s">
        <v>36</v>
      </c>
      <c r="I21" s="186" t="s">
        <v>37</v>
      </c>
      <c r="J21" s="66"/>
      <c r="K21" s="3"/>
      <c r="L21" s="3"/>
      <c r="R21" s="65"/>
    </row>
    <row r="22" spans="1:45" ht="60.75" thickBot="1" x14ac:dyDescent="0.3">
      <c r="A22" s="54" t="s">
        <v>38</v>
      </c>
      <c r="B22" s="271">
        <v>0</v>
      </c>
      <c r="C22" s="254">
        <v>0</v>
      </c>
      <c r="D22" s="254">
        <v>2</v>
      </c>
      <c r="E22" s="254">
        <v>0</v>
      </c>
      <c r="F22" s="254">
        <v>0</v>
      </c>
      <c r="G22" s="254">
        <v>0</v>
      </c>
      <c r="H22" s="254">
        <v>0</v>
      </c>
      <c r="I22" s="255">
        <v>7</v>
      </c>
      <c r="J22" s="256" t="s">
        <v>43</v>
      </c>
      <c r="K22" s="536" t="s">
        <v>44</v>
      </c>
      <c r="L22" s="537"/>
      <c r="M22" s="538"/>
      <c r="N22" s="538"/>
      <c r="O22" s="538"/>
      <c r="P22" s="538"/>
      <c r="Q22" s="538"/>
      <c r="R22" s="539"/>
    </row>
    <row r="23" spans="1:45" ht="29.1" customHeight="1" x14ac:dyDescent="0.25">
      <c r="A23" s="52" t="s">
        <v>40</v>
      </c>
      <c r="B23" s="551" t="s">
        <v>45</v>
      </c>
      <c r="C23" s="552"/>
      <c r="D23" s="552"/>
      <c r="E23" s="552"/>
      <c r="F23" s="552"/>
      <c r="G23" s="552"/>
      <c r="H23" s="552"/>
      <c r="I23" s="553"/>
      <c r="J23" s="68"/>
      <c r="K23" s="532" t="s">
        <v>46</v>
      </c>
      <c r="L23" s="533"/>
      <c r="M23" s="534"/>
      <c r="N23" s="534"/>
      <c r="O23" s="534"/>
      <c r="P23" s="534"/>
      <c r="Q23" s="534"/>
      <c r="R23" s="535"/>
    </row>
    <row r="24" spans="1:45" x14ac:dyDescent="0.25">
      <c r="A24" s="53" t="s">
        <v>29</v>
      </c>
      <c r="B24" s="98" t="s">
        <v>30</v>
      </c>
      <c r="C24" s="99" t="s">
        <v>31</v>
      </c>
      <c r="D24" s="99" t="s">
        <v>32</v>
      </c>
      <c r="E24" s="99" t="s">
        <v>33</v>
      </c>
      <c r="F24" s="99" t="s">
        <v>34</v>
      </c>
      <c r="G24" s="99" t="s">
        <v>35</v>
      </c>
      <c r="H24" s="99" t="s">
        <v>36</v>
      </c>
      <c r="I24" s="186" t="s">
        <v>37</v>
      </c>
      <c r="J24" s="66"/>
      <c r="K24" s="3"/>
      <c r="L24" s="3"/>
      <c r="R24" s="65"/>
    </row>
    <row r="25" spans="1:45" ht="15.75" thickBot="1" x14ac:dyDescent="0.3">
      <c r="A25" s="54" t="s">
        <v>38</v>
      </c>
      <c r="B25" s="271">
        <v>0</v>
      </c>
      <c r="C25" s="254">
        <v>3</v>
      </c>
      <c r="D25" s="254">
        <v>3</v>
      </c>
      <c r="E25" s="254"/>
      <c r="F25" s="254"/>
      <c r="G25" s="254"/>
      <c r="H25" s="254"/>
      <c r="I25" s="255">
        <v>3</v>
      </c>
      <c r="J25" s="256" t="s">
        <v>47</v>
      </c>
      <c r="K25" s="536" t="s">
        <v>48</v>
      </c>
      <c r="L25" s="537"/>
      <c r="M25" s="538"/>
      <c r="N25" s="538"/>
      <c r="O25" s="538"/>
      <c r="P25" s="538"/>
      <c r="Q25" s="538"/>
      <c r="R25" s="539"/>
    </row>
    <row r="26" spans="1:45" ht="75.75" thickBot="1" x14ac:dyDescent="0.3">
      <c r="A26" s="52" t="s">
        <v>49</v>
      </c>
      <c r="B26" s="551" t="s">
        <v>50</v>
      </c>
      <c r="C26" s="552"/>
      <c r="D26" s="552"/>
      <c r="E26" s="552"/>
      <c r="F26" s="552"/>
      <c r="G26" s="552"/>
      <c r="H26" s="552"/>
      <c r="I26" s="553"/>
      <c r="J26" s="450"/>
      <c r="K26" s="532" t="s">
        <v>51</v>
      </c>
      <c r="L26" s="533"/>
      <c r="M26" s="534"/>
      <c r="N26" s="534"/>
      <c r="O26" s="534"/>
      <c r="P26" s="534"/>
      <c r="Q26" s="534"/>
      <c r="R26" s="535"/>
    </row>
    <row r="27" spans="1:45" ht="14.45" customHeight="1" x14ac:dyDescent="0.25">
      <c r="A27" s="53" t="s">
        <v>29</v>
      </c>
      <c r="B27" s="98" t="s">
        <v>30</v>
      </c>
      <c r="C27" s="99" t="s">
        <v>31</v>
      </c>
      <c r="D27" s="99" t="s">
        <v>32</v>
      </c>
      <c r="E27" s="99" t="s">
        <v>33</v>
      </c>
      <c r="F27" s="99" t="s">
        <v>34</v>
      </c>
      <c r="G27" s="99" t="s">
        <v>35</v>
      </c>
      <c r="H27" s="99" t="s">
        <v>36</v>
      </c>
      <c r="I27" s="186" t="s">
        <v>37</v>
      </c>
      <c r="J27" s="451"/>
      <c r="K27" s="452"/>
      <c r="L27" s="452"/>
      <c r="M27" s="436"/>
      <c r="N27" s="436"/>
      <c r="O27" s="436"/>
      <c r="P27" s="436"/>
      <c r="Q27" s="436"/>
      <c r="R27" s="437"/>
    </row>
    <row r="28" spans="1:45" ht="45.75" thickBot="1" x14ac:dyDescent="0.3">
      <c r="A28" s="54" t="s">
        <v>38</v>
      </c>
      <c r="B28" s="271">
        <v>0</v>
      </c>
      <c r="C28" s="254"/>
      <c r="D28" s="254"/>
      <c r="E28" s="254"/>
      <c r="F28" s="254"/>
      <c r="G28" s="254"/>
      <c r="H28" s="254"/>
      <c r="I28" s="255">
        <v>90</v>
      </c>
      <c r="J28" s="453" t="s">
        <v>52</v>
      </c>
      <c r="K28" s="537" t="s">
        <v>53</v>
      </c>
      <c r="L28" s="537"/>
      <c r="M28" s="538"/>
      <c r="N28" s="538"/>
      <c r="O28" s="538"/>
      <c r="P28" s="538"/>
      <c r="Q28" s="538"/>
      <c r="R28" s="539"/>
    </row>
    <row r="29" spans="1:45" x14ac:dyDescent="0.25">
      <c r="A29" s="3"/>
      <c r="B29" s="3"/>
    </row>
    <row r="31" spans="1:45" ht="15.75" thickBot="1" x14ac:dyDescent="0.3">
      <c r="C31" s="73"/>
      <c r="D31" s="73"/>
    </row>
    <row r="32" spans="1:45" ht="15.75" thickBot="1" x14ac:dyDescent="0.3">
      <c r="C32" s="73"/>
      <c r="D32" s="73"/>
      <c r="X32" s="547" t="s">
        <v>54</v>
      </c>
      <c r="Y32" s="548"/>
      <c r="Z32" s="548"/>
      <c r="AA32" s="548"/>
      <c r="AB32" s="548"/>
      <c r="AC32" s="548"/>
      <c r="AD32" s="548"/>
      <c r="AE32" s="548"/>
      <c r="AF32" s="548"/>
      <c r="AG32" s="548"/>
      <c r="AH32" s="548"/>
      <c r="AI32" s="548"/>
      <c r="AJ32" s="548"/>
      <c r="AK32" s="548"/>
      <c r="AL32" s="548"/>
      <c r="AM32" s="534"/>
      <c r="AN32" s="534"/>
      <c r="AO32" s="535"/>
      <c r="AS32" s="34"/>
    </row>
    <row r="33" spans="1:46" ht="75.75" thickBot="1" x14ac:dyDescent="0.3">
      <c r="A33" s="307" t="s">
        <v>55</v>
      </c>
      <c r="B33" s="308" t="s">
        <v>56</v>
      </c>
      <c r="C33" s="308" t="s">
        <v>57</v>
      </c>
      <c r="D33" s="309" t="s">
        <v>58</v>
      </c>
      <c r="E33" s="309" t="s">
        <v>59</v>
      </c>
      <c r="F33" s="309" t="s">
        <v>60</v>
      </c>
      <c r="G33" s="309" t="s">
        <v>61</v>
      </c>
      <c r="H33" s="309" t="s">
        <v>62</v>
      </c>
      <c r="I33" s="309" t="s">
        <v>63</v>
      </c>
      <c r="J33" s="309" t="s">
        <v>64</v>
      </c>
      <c r="K33" s="310" t="s">
        <v>65</v>
      </c>
      <c r="L33" s="475" t="s">
        <v>66</v>
      </c>
      <c r="M33" s="311" t="s">
        <v>67</v>
      </c>
      <c r="N33" s="309" t="s">
        <v>68</v>
      </c>
      <c r="O33" s="309" t="s">
        <v>69</v>
      </c>
      <c r="P33" s="309" t="s">
        <v>70</v>
      </c>
      <c r="Q33" s="312" t="s">
        <v>71</v>
      </c>
      <c r="R33" s="306">
        <v>2023</v>
      </c>
      <c r="S33" s="210">
        <v>2024</v>
      </c>
      <c r="T33" s="210">
        <v>2025</v>
      </c>
      <c r="U33" s="210">
        <v>2026</v>
      </c>
      <c r="V33" s="210">
        <v>2027</v>
      </c>
      <c r="W33" s="209">
        <v>2028</v>
      </c>
      <c r="X33" s="543" t="s">
        <v>72</v>
      </c>
      <c r="Y33" s="544"/>
      <c r="Z33" s="545"/>
      <c r="AA33" s="546">
        <v>2024</v>
      </c>
      <c r="AB33" s="544"/>
      <c r="AC33" s="545"/>
      <c r="AD33" s="546">
        <v>2025</v>
      </c>
      <c r="AE33" s="544"/>
      <c r="AF33" s="545"/>
      <c r="AG33" s="546">
        <v>2026</v>
      </c>
      <c r="AH33" s="544"/>
      <c r="AI33" s="545"/>
      <c r="AJ33" s="546">
        <v>2027</v>
      </c>
      <c r="AK33" s="544"/>
      <c r="AL33" s="544"/>
      <c r="AM33" s="540">
        <v>2028</v>
      </c>
      <c r="AN33" s="541"/>
      <c r="AO33" s="542"/>
      <c r="AP33" s="187" t="s">
        <v>73</v>
      </c>
      <c r="AQ33" s="22" t="s">
        <v>74</v>
      </c>
      <c r="AR33" s="21" t="s">
        <v>75</v>
      </c>
      <c r="AS33" s="21" t="s">
        <v>76</v>
      </c>
      <c r="AT33" s="22" t="s">
        <v>77</v>
      </c>
    </row>
    <row r="34" spans="1:46" s="188" customFormat="1" ht="76.5" customHeight="1" thickBot="1" x14ac:dyDescent="0.3">
      <c r="A34" s="434" t="s">
        <v>78</v>
      </c>
      <c r="B34" s="313" t="s">
        <v>79</v>
      </c>
      <c r="C34" s="313" t="s">
        <v>80</v>
      </c>
      <c r="D34" s="313" t="s">
        <v>81</v>
      </c>
      <c r="E34" s="314" t="s">
        <v>82</v>
      </c>
      <c r="F34" s="314" t="s">
        <v>82</v>
      </c>
      <c r="G34" s="314" t="s">
        <v>83</v>
      </c>
      <c r="H34" s="313" t="s">
        <v>84</v>
      </c>
      <c r="I34" s="313" t="s">
        <v>85</v>
      </c>
      <c r="J34" s="313" t="s">
        <v>86</v>
      </c>
      <c r="K34" s="313" t="s">
        <v>87</v>
      </c>
      <c r="L34" s="476" t="s">
        <v>88</v>
      </c>
      <c r="M34" s="315" t="s">
        <v>89</v>
      </c>
      <c r="N34" s="315" t="s">
        <v>90</v>
      </c>
      <c r="O34" s="316" t="s">
        <v>91</v>
      </c>
      <c r="P34" s="314" t="s">
        <v>82</v>
      </c>
      <c r="Q34" s="317"/>
      <c r="R34" s="529"/>
      <c r="S34" s="530"/>
      <c r="T34" s="530"/>
      <c r="U34" s="530"/>
      <c r="V34" s="530"/>
      <c r="W34" s="531"/>
      <c r="X34" s="28" t="s">
        <v>92</v>
      </c>
      <c r="Y34" s="25" t="s">
        <v>93</v>
      </c>
      <c r="Z34" s="26" t="s">
        <v>94</v>
      </c>
      <c r="AA34" s="24" t="s">
        <v>92</v>
      </c>
      <c r="AB34" s="25" t="s">
        <v>93</v>
      </c>
      <c r="AC34" s="27" t="s">
        <v>94</v>
      </c>
      <c r="AD34" s="28" t="s">
        <v>92</v>
      </c>
      <c r="AE34" s="25" t="s">
        <v>93</v>
      </c>
      <c r="AF34" s="26" t="s">
        <v>94</v>
      </c>
      <c r="AG34" s="28" t="s">
        <v>92</v>
      </c>
      <c r="AH34" s="25" t="s">
        <v>93</v>
      </c>
      <c r="AI34" s="26" t="s">
        <v>94</v>
      </c>
      <c r="AJ34" s="28" t="s">
        <v>92</v>
      </c>
      <c r="AK34" s="25" t="s">
        <v>93</v>
      </c>
      <c r="AL34" s="27" t="s">
        <v>94</v>
      </c>
      <c r="AM34" s="28" t="s">
        <v>92</v>
      </c>
      <c r="AN34" s="25" t="s">
        <v>93</v>
      </c>
      <c r="AO34" s="27" t="s">
        <v>94</v>
      </c>
      <c r="AP34" s="325" t="s">
        <v>95</v>
      </c>
      <c r="AQ34" s="326" t="s">
        <v>82</v>
      </c>
      <c r="AR34" s="338" t="s">
        <v>96</v>
      </c>
      <c r="AS34" s="338" t="s">
        <v>97</v>
      </c>
      <c r="AT34" s="326" t="s">
        <v>98</v>
      </c>
    </row>
    <row r="35" spans="1:46" s="142" customFormat="1" ht="15.75" x14ac:dyDescent="0.25">
      <c r="A35" s="477" t="s">
        <v>414</v>
      </c>
      <c r="B35" s="478" t="s">
        <v>100</v>
      </c>
      <c r="C35" s="478" t="s">
        <v>99</v>
      </c>
      <c r="D35" s="479" t="s">
        <v>101</v>
      </c>
      <c r="E35" s="479" t="s">
        <v>102</v>
      </c>
      <c r="F35" s="479" t="s">
        <v>103</v>
      </c>
      <c r="G35" s="479" t="s">
        <v>104</v>
      </c>
      <c r="H35" s="479" t="s">
        <v>105</v>
      </c>
      <c r="I35" s="479" t="s">
        <v>106</v>
      </c>
      <c r="J35" s="478" t="s">
        <v>419</v>
      </c>
      <c r="K35" s="479" t="s">
        <v>107</v>
      </c>
      <c r="L35" s="480" t="s">
        <v>108</v>
      </c>
      <c r="M35" s="479" t="s">
        <v>109</v>
      </c>
      <c r="N35" s="479"/>
      <c r="O35" s="479" t="s">
        <v>110</v>
      </c>
      <c r="P35" s="479" t="s">
        <v>111</v>
      </c>
      <c r="Q35" s="257">
        <f t="shared" ref="Q35:Q94" si="0">SUM(R35:W35)</f>
        <v>525000</v>
      </c>
      <c r="R35" s="266">
        <f>SUM(X35:Z35)</f>
        <v>0</v>
      </c>
      <c r="S35" s="265">
        <f>SUM(AA35:AC35)</f>
        <v>175000</v>
      </c>
      <c r="T35" s="265">
        <f>SUM(AD35:AF35)</f>
        <v>350000</v>
      </c>
      <c r="U35" s="265">
        <f>SUM(AG35:AI35)</f>
        <v>0</v>
      </c>
      <c r="V35" s="265">
        <f>SUM(AJ35:AL35)</f>
        <v>0</v>
      </c>
      <c r="W35" s="267">
        <f>SUM(AM35:AO35)</f>
        <v>0</v>
      </c>
      <c r="X35" s="218"/>
      <c r="Y35" s="219"/>
      <c r="Z35" s="220"/>
      <c r="AA35" s="221">
        <v>175000</v>
      </c>
      <c r="AB35" s="219"/>
      <c r="AC35" s="219"/>
      <c r="AD35" s="218">
        <v>350000</v>
      </c>
      <c r="AE35" s="219"/>
      <c r="AF35" s="220"/>
      <c r="AG35" s="218"/>
      <c r="AH35" s="219"/>
      <c r="AI35" s="220"/>
      <c r="AJ35" s="218">
        <v>0</v>
      </c>
      <c r="AK35" s="219">
        <v>0</v>
      </c>
      <c r="AL35" s="219">
        <v>0</v>
      </c>
      <c r="AM35" s="318">
        <v>0</v>
      </c>
      <c r="AN35" s="319">
        <v>0</v>
      </c>
      <c r="AO35" s="320">
        <v>0</v>
      </c>
      <c r="AP35" s="481" t="s">
        <v>112</v>
      </c>
      <c r="AQ35" s="482" t="s">
        <v>113</v>
      </c>
      <c r="AR35" s="483"/>
      <c r="AS35" s="483"/>
      <c r="AT35" s="483"/>
    </row>
    <row r="36" spans="1:46" s="189" customFormat="1" ht="15.75" x14ac:dyDescent="0.25">
      <c r="A36" s="477" t="s">
        <v>414</v>
      </c>
      <c r="B36" s="478" t="s">
        <v>114</v>
      </c>
      <c r="C36" s="478" t="s">
        <v>114</v>
      </c>
      <c r="D36" s="479" t="s">
        <v>115</v>
      </c>
      <c r="E36" s="479" t="s">
        <v>102</v>
      </c>
      <c r="F36" s="479" t="s">
        <v>103</v>
      </c>
      <c r="G36" s="479" t="s">
        <v>104</v>
      </c>
      <c r="H36" s="479" t="s">
        <v>116</v>
      </c>
      <c r="I36" s="479" t="s">
        <v>117</v>
      </c>
      <c r="J36" s="478" t="s">
        <v>118</v>
      </c>
      <c r="K36" s="479" t="s">
        <v>119</v>
      </c>
      <c r="L36" s="480" t="s">
        <v>120</v>
      </c>
      <c r="M36" s="479" t="s">
        <v>121</v>
      </c>
      <c r="N36" s="479"/>
      <c r="O36" s="479" t="s">
        <v>122</v>
      </c>
      <c r="P36" s="479" t="s">
        <v>111</v>
      </c>
      <c r="Q36" s="257">
        <f t="shared" si="0"/>
        <v>0</v>
      </c>
      <c r="R36" s="258">
        <f>SUM(X36:Z36)</f>
        <v>0</v>
      </c>
      <c r="S36" s="268">
        <f>SUM(AA36:AC36)</f>
        <v>0</v>
      </c>
      <c r="T36" s="268">
        <f>SUM(AD36:AF36)</f>
        <v>0</v>
      </c>
      <c r="U36" s="268">
        <f>SUM(AG36:AI36)</f>
        <v>0</v>
      </c>
      <c r="V36" s="269">
        <f>SUM(AJ36:AL36)</f>
        <v>0</v>
      </c>
      <c r="W36" s="270">
        <f t="shared" ref="W36:W94" si="1">SUM(AM36:AO36)</f>
        <v>0</v>
      </c>
      <c r="X36" s="218"/>
      <c r="Y36" s="219"/>
      <c r="Z36" s="220"/>
      <c r="AA36" s="494">
        <v>0</v>
      </c>
      <c r="AB36" s="219"/>
      <c r="AC36" s="219"/>
      <c r="AD36" s="495">
        <v>0</v>
      </c>
      <c r="AE36" s="219"/>
      <c r="AF36" s="220"/>
      <c r="AG36" s="218"/>
      <c r="AH36" s="219"/>
      <c r="AI36" s="220"/>
      <c r="AJ36" s="218">
        <v>0</v>
      </c>
      <c r="AK36" s="219">
        <v>0</v>
      </c>
      <c r="AL36" s="219">
        <v>0</v>
      </c>
      <c r="AM36" s="224">
        <v>0</v>
      </c>
      <c r="AN36" s="225">
        <v>0</v>
      </c>
      <c r="AO36" s="226">
        <v>0</v>
      </c>
      <c r="AP36" s="481" t="s">
        <v>123</v>
      </c>
      <c r="AQ36" s="484"/>
      <c r="AR36" s="482"/>
      <c r="AS36" s="485"/>
      <c r="AT36" s="485"/>
    </row>
    <row r="37" spans="1:46" s="189" customFormat="1" ht="15.75" x14ac:dyDescent="0.25">
      <c r="A37" s="477" t="s">
        <v>414</v>
      </c>
      <c r="B37" s="478" t="s">
        <v>99</v>
      </c>
      <c r="C37" s="478" t="s">
        <v>114</v>
      </c>
      <c r="D37" s="479" t="s">
        <v>124</v>
      </c>
      <c r="E37" s="479" t="s">
        <v>102</v>
      </c>
      <c r="F37" s="479" t="s">
        <v>103</v>
      </c>
      <c r="G37" s="479" t="s">
        <v>104</v>
      </c>
      <c r="H37" s="479" t="s">
        <v>116</v>
      </c>
      <c r="I37" s="479" t="s">
        <v>125</v>
      </c>
      <c r="J37" s="491" t="s">
        <v>418</v>
      </c>
      <c r="K37" s="486" t="s">
        <v>126</v>
      </c>
      <c r="L37" s="487" t="s">
        <v>127</v>
      </c>
      <c r="M37" s="479" t="s">
        <v>109</v>
      </c>
      <c r="N37" s="479"/>
      <c r="O37" s="479" t="s">
        <v>128</v>
      </c>
      <c r="P37" s="479" t="s">
        <v>111</v>
      </c>
      <c r="Q37" s="257">
        <f t="shared" si="0"/>
        <v>300000</v>
      </c>
      <c r="R37" s="258">
        <f t="shared" ref="R37:R94" si="2">SUM(X37:Z37)</f>
        <v>0</v>
      </c>
      <c r="S37" s="268">
        <f t="shared" ref="S37:S94" si="3">SUM(AA37:AC37)</f>
        <v>300000</v>
      </c>
      <c r="T37" s="268">
        <f t="shared" ref="T37:T94" si="4">SUM(AD37:AF37)</f>
        <v>0</v>
      </c>
      <c r="U37" s="268">
        <f t="shared" ref="U37:U94" si="5">SUM(AG37:AI37)</f>
        <v>0</v>
      </c>
      <c r="V37" s="269">
        <f t="shared" ref="V37:V94" si="6">SUM(AJ37:AL37)</f>
        <v>0</v>
      </c>
      <c r="W37" s="270">
        <f t="shared" si="1"/>
        <v>0</v>
      </c>
      <c r="X37" s="218"/>
      <c r="Y37" s="219"/>
      <c r="Z37" s="220"/>
      <c r="AA37" s="221">
        <v>300000</v>
      </c>
      <c r="AB37" s="219"/>
      <c r="AC37" s="219"/>
      <c r="AD37" s="218"/>
      <c r="AE37" s="219"/>
      <c r="AF37" s="220"/>
      <c r="AG37" s="218"/>
      <c r="AH37" s="219"/>
      <c r="AI37" s="220"/>
      <c r="AJ37" s="218"/>
      <c r="AK37" s="219"/>
      <c r="AL37" s="219"/>
      <c r="AM37" s="224"/>
      <c r="AN37" s="225"/>
      <c r="AO37" s="226"/>
      <c r="AP37" s="481" t="s">
        <v>129</v>
      </c>
      <c r="AQ37" s="482" t="s">
        <v>113</v>
      </c>
      <c r="AR37" s="482"/>
      <c r="AS37" s="485"/>
      <c r="AT37" s="485"/>
    </row>
    <row r="38" spans="1:46" s="189" customFormat="1" ht="15.75" x14ac:dyDescent="0.25">
      <c r="A38" s="477" t="s">
        <v>414</v>
      </c>
      <c r="B38" s="478" t="s">
        <v>99</v>
      </c>
      <c r="C38" s="478" t="s">
        <v>114</v>
      </c>
      <c r="D38" s="479" t="s">
        <v>124</v>
      </c>
      <c r="E38" s="479" t="s">
        <v>102</v>
      </c>
      <c r="F38" s="479" t="s">
        <v>103</v>
      </c>
      <c r="G38" s="479" t="s">
        <v>104</v>
      </c>
      <c r="H38" s="479" t="s">
        <v>116</v>
      </c>
      <c r="I38" s="479" t="s">
        <v>125</v>
      </c>
      <c r="J38" s="490" t="s">
        <v>421</v>
      </c>
      <c r="K38" s="479" t="s">
        <v>130</v>
      </c>
      <c r="L38" s="480" t="s">
        <v>127</v>
      </c>
      <c r="M38" s="479" t="s">
        <v>109</v>
      </c>
      <c r="N38" s="479"/>
      <c r="O38" s="479" t="s">
        <v>122</v>
      </c>
      <c r="P38" s="479" t="s">
        <v>111</v>
      </c>
      <c r="Q38" s="257">
        <f t="shared" si="0"/>
        <v>500000</v>
      </c>
      <c r="R38" s="258">
        <f t="shared" si="2"/>
        <v>0</v>
      </c>
      <c r="S38" s="268">
        <f t="shared" si="3"/>
        <v>500000</v>
      </c>
      <c r="T38" s="268">
        <f t="shared" si="4"/>
        <v>0</v>
      </c>
      <c r="U38" s="268">
        <f t="shared" si="5"/>
        <v>0</v>
      </c>
      <c r="V38" s="269">
        <f t="shared" si="6"/>
        <v>0</v>
      </c>
      <c r="W38" s="270">
        <f t="shared" si="1"/>
        <v>0</v>
      </c>
      <c r="X38" s="218"/>
      <c r="Y38" s="219"/>
      <c r="Z38" s="220"/>
      <c r="AA38" s="221">
        <v>500000</v>
      </c>
      <c r="AB38" s="219"/>
      <c r="AC38" s="219"/>
      <c r="AD38" s="218"/>
      <c r="AE38" s="219"/>
      <c r="AF38" s="220"/>
      <c r="AG38" s="218"/>
      <c r="AH38" s="219"/>
      <c r="AI38" s="220"/>
      <c r="AJ38" s="218">
        <v>0</v>
      </c>
      <c r="AK38" s="219">
        <v>0</v>
      </c>
      <c r="AL38" s="219">
        <v>0</v>
      </c>
      <c r="AM38" s="224">
        <v>0</v>
      </c>
      <c r="AN38" s="225">
        <v>0</v>
      </c>
      <c r="AO38" s="226">
        <v>0</v>
      </c>
      <c r="AP38" s="481"/>
      <c r="AQ38" s="482"/>
      <c r="AR38" s="482"/>
      <c r="AS38" s="485" t="s">
        <v>131</v>
      </c>
      <c r="AT38" s="485"/>
    </row>
    <row r="39" spans="1:46" s="189" customFormat="1" ht="15.75" x14ac:dyDescent="0.25">
      <c r="A39" s="477" t="s">
        <v>414</v>
      </c>
      <c r="B39" s="478" t="s">
        <v>99</v>
      </c>
      <c r="C39" s="478" t="s">
        <v>114</v>
      </c>
      <c r="D39" s="479" t="s">
        <v>124</v>
      </c>
      <c r="E39" s="479" t="s">
        <v>102</v>
      </c>
      <c r="F39" s="479" t="s">
        <v>103</v>
      </c>
      <c r="G39" s="488" t="s">
        <v>104</v>
      </c>
      <c r="H39" s="479" t="s">
        <v>116</v>
      </c>
      <c r="I39" s="479" t="s">
        <v>125</v>
      </c>
      <c r="J39" s="489" t="s">
        <v>132</v>
      </c>
      <c r="K39" s="479" t="s">
        <v>130</v>
      </c>
      <c r="L39" s="480" t="s">
        <v>120</v>
      </c>
      <c r="M39" s="479" t="s">
        <v>109</v>
      </c>
      <c r="N39" s="479"/>
      <c r="O39" s="479" t="s">
        <v>122</v>
      </c>
      <c r="P39" s="479" t="s">
        <v>111</v>
      </c>
      <c r="Q39" s="257">
        <f t="shared" si="0"/>
        <v>0</v>
      </c>
      <c r="R39" s="258">
        <f t="shared" si="2"/>
        <v>0</v>
      </c>
      <c r="S39" s="268">
        <f>SUM(AA39:AC39)</f>
        <v>0</v>
      </c>
      <c r="T39" s="268">
        <f t="shared" si="4"/>
        <v>0</v>
      </c>
      <c r="U39" s="268">
        <f t="shared" si="5"/>
        <v>0</v>
      </c>
      <c r="V39" s="269">
        <f t="shared" si="6"/>
        <v>0</v>
      </c>
      <c r="W39" s="270">
        <f t="shared" si="1"/>
        <v>0</v>
      </c>
      <c r="X39" s="218"/>
      <c r="Y39" s="219"/>
      <c r="Z39" s="220"/>
      <c r="AA39" s="221"/>
      <c r="AB39" s="219"/>
      <c r="AC39" s="219"/>
      <c r="AD39" s="495">
        <v>0</v>
      </c>
      <c r="AE39" s="219"/>
      <c r="AF39" s="220"/>
      <c r="AG39" s="218"/>
      <c r="AH39" s="228"/>
      <c r="AI39" s="220"/>
      <c r="AJ39" s="218">
        <v>0</v>
      </c>
      <c r="AK39" s="219">
        <v>0</v>
      </c>
      <c r="AL39" s="219">
        <v>0</v>
      </c>
      <c r="AM39" s="224">
        <v>0</v>
      </c>
      <c r="AN39" s="225">
        <v>0</v>
      </c>
      <c r="AO39" s="226">
        <v>0</v>
      </c>
      <c r="AP39" s="481"/>
      <c r="AQ39" s="482"/>
      <c r="AR39" s="482"/>
      <c r="AS39" s="485" t="s">
        <v>131</v>
      </c>
      <c r="AT39" s="485"/>
    </row>
    <row r="40" spans="1:46" s="142" customFormat="1" ht="15.75" x14ac:dyDescent="0.25">
      <c r="A40" s="477" t="s">
        <v>414</v>
      </c>
      <c r="B40" s="478" t="s">
        <v>99</v>
      </c>
      <c r="C40" s="478" t="s">
        <v>114</v>
      </c>
      <c r="D40" s="479" t="s">
        <v>124</v>
      </c>
      <c r="E40" s="479" t="s">
        <v>102</v>
      </c>
      <c r="F40" s="479" t="s">
        <v>103</v>
      </c>
      <c r="G40" s="488" t="s">
        <v>104</v>
      </c>
      <c r="H40" s="479" t="s">
        <v>116</v>
      </c>
      <c r="I40" s="479" t="s">
        <v>125</v>
      </c>
      <c r="J40" s="486" t="s">
        <v>133</v>
      </c>
      <c r="K40" s="479" t="s">
        <v>134</v>
      </c>
      <c r="L40" s="480" t="s">
        <v>120</v>
      </c>
      <c r="M40" s="479" t="s">
        <v>109</v>
      </c>
      <c r="N40" s="479"/>
      <c r="O40" s="479" t="s">
        <v>122</v>
      </c>
      <c r="P40" s="479" t="s">
        <v>111</v>
      </c>
      <c r="Q40" s="257">
        <f t="shared" si="0"/>
        <v>0</v>
      </c>
      <c r="R40" s="258">
        <f t="shared" si="2"/>
        <v>0</v>
      </c>
      <c r="S40" s="268">
        <f t="shared" si="3"/>
        <v>0</v>
      </c>
      <c r="T40" s="268">
        <f t="shared" si="4"/>
        <v>0</v>
      </c>
      <c r="U40" s="268">
        <f t="shared" si="5"/>
        <v>0</v>
      </c>
      <c r="V40" s="269">
        <f t="shared" si="6"/>
        <v>0</v>
      </c>
      <c r="W40" s="270">
        <f t="shared" si="1"/>
        <v>0</v>
      </c>
      <c r="X40" s="218"/>
      <c r="Y40" s="219"/>
      <c r="Z40" s="220"/>
      <c r="AA40" s="221"/>
      <c r="AB40" s="219"/>
      <c r="AC40" s="219"/>
      <c r="AD40" s="495">
        <v>0</v>
      </c>
      <c r="AE40" s="219"/>
      <c r="AF40" s="220"/>
      <c r="AG40" s="218"/>
      <c r="AH40" s="219"/>
      <c r="AI40" s="220"/>
      <c r="AJ40" s="218">
        <v>0</v>
      </c>
      <c r="AK40" s="219">
        <v>0</v>
      </c>
      <c r="AL40" s="219">
        <v>0</v>
      </c>
      <c r="AM40" s="224">
        <v>0</v>
      </c>
      <c r="AN40" s="225">
        <v>0</v>
      </c>
      <c r="AO40" s="226">
        <v>0</v>
      </c>
      <c r="AP40" s="481" t="s">
        <v>135</v>
      </c>
      <c r="AQ40" s="482"/>
      <c r="AR40" s="482"/>
      <c r="AS40" s="485"/>
      <c r="AT40" s="485"/>
    </row>
    <row r="41" spans="1:46" s="189" customFormat="1" ht="15.75" x14ac:dyDescent="0.25">
      <c r="A41" s="477" t="s">
        <v>414</v>
      </c>
      <c r="B41" s="478" t="s">
        <v>99</v>
      </c>
      <c r="C41" s="478" t="s">
        <v>114</v>
      </c>
      <c r="D41" s="479" t="s">
        <v>124</v>
      </c>
      <c r="E41" s="479" t="s">
        <v>102</v>
      </c>
      <c r="F41" s="479" t="s">
        <v>103</v>
      </c>
      <c r="G41" s="488" t="s">
        <v>104</v>
      </c>
      <c r="H41" s="479" t="s">
        <v>116</v>
      </c>
      <c r="I41" s="479" t="s">
        <v>125</v>
      </c>
      <c r="J41" s="489" t="s">
        <v>136</v>
      </c>
      <c r="K41" s="479" t="s">
        <v>137</v>
      </c>
      <c r="L41" s="480" t="s">
        <v>120</v>
      </c>
      <c r="M41" s="479" t="s">
        <v>109</v>
      </c>
      <c r="N41" s="479"/>
      <c r="O41" s="479" t="s">
        <v>122</v>
      </c>
      <c r="P41" s="479" t="s">
        <v>111</v>
      </c>
      <c r="Q41" s="257">
        <f t="shared" si="0"/>
        <v>0</v>
      </c>
      <c r="R41" s="258">
        <f t="shared" si="2"/>
        <v>0</v>
      </c>
      <c r="S41" s="268">
        <f t="shared" si="3"/>
        <v>0</v>
      </c>
      <c r="T41" s="268">
        <f t="shared" si="4"/>
        <v>0</v>
      </c>
      <c r="U41" s="268">
        <f t="shared" si="5"/>
        <v>0</v>
      </c>
      <c r="V41" s="269">
        <f t="shared" si="6"/>
        <v>0</v>
      </c>
      <c r="W41" s="270">
        <f t="shared" si="1"/>
        <v>0</v>
      </c>
      <c r="X41" s="218"/>
      <c r="Y41" s="219"/>
      <c r="Z41" s="220"/>
      <c r="AA41" s="221"/>
      <c r="AB41" s="219"/>
      <c r="AC41" s="219"/>
      <c r="AD41" s="495">
        <v>0</v>
      </c>
      <c r="AE41" s="219"/>
      <c r="AF41" s="220"/>
      <c r="AG41" s="218"/>
      <c r="AH41" s="219"/>
      <c r="AI41" s="220"/>
      <c r="AJ41" s="218">
        <v>0</v>
      </c>
      <c r="AK41" s="219">
        <v>0</v>
      </c>
      <c r="AL41" s="219">
        <v>0</v>
      </c>
      <c r="AM41" s="224">
        <v>0</v>
      </c>
      <c r="AN41" s="225">
        <v>0</v>
      </c>
      <c r="AO41" s="226">
        <v>0</v>
      </c>
      <c r="AP41" s="481" t="s">
        <v>129</v>
      </c>
      <c r="AQ41" s="482"/>
      <c r="AR41" s="482"/>
      <c r="AS41" s="485"/>
      <c r="AT41" s="485"/>
    </row>
    <row r="42" spans="1:46" s="189" customFormat="1" ht="15.75" x14ac:dyDescent="0.25">
      <c r="A42" s="477" t="s">
        <v>414</v>
      </c>
      <c r="B42" s="478" t="s">
        <v>99</v>
      </c>
      <c r="C42" s="478" t="s">
        <v>114</v>
      </c>
      <c r="D42" s="479" t="s">
        <v>124</v>
      </c>
      <c r="E42" s="479" t="s">
        <v>102</v>
      </c>
      <c r="F42" s="479" t="s">
        <v>103</v>
      </c>
      <c r="G42" s="488" t="s">
        <v>104</v>
      </c>
      <c r="H42" s="479" t="s">
        <v>116</v>
      </c>
      <c r="I42" s="479" t="s">
        <v>125</v>
      </c>
      <c r="J42" s="490" t="s">
        <v>138</v>
      </c>
      <c r="K42" s="479" t="s">
        <v>139</v>
      </c>
      <c r="L42" s="480" t="s">
        <v>120</v>
      </c>
      <c r="M42" s="479" t="s">
        <v>109</v>
      </c>
      <c r="N42" s="479"/>
      <c r="O42" s="479" t="s">
        <v>122</v>
      </c>
      <c r="P42" s="479" t="s">
        <v>111</v>
      </c>
      <c r="Q42" s="257">
        <f t="shared" si="0"/>
        <v>400000</v>
      </c>
      <c r="R42" s="258">
        <f t="shared" si="2"/>
        <v>0</v>
      </c>
      <c r="S42" s="268">
        <f t="shared" si="3"/>
        <v>0</v>
      </c>
      <c r="T42" s="268">
        <f t="shared" si="4"/>
        <v>0</v>
      </c>
      <c r="U42" s="268">
        <f t="shared" si="5"/>
        <v>400000</v>
      </c>
      <c r="V42" s="269">
        <f t="shared" si="6"/>
        <v>0</v>
      </c>
      <c r="W42" s="270">
        <f t="shared" si="1"/>
        <v>0</v>
      </c>
      <c r="X42" s="218"/>
      <c r="Y42" s="219"/>
      <c r="Z42" s="220"/>
      <c r="AA42" s="221"/>
      <c r="AB42" s="219"/>
      <c r="AC42" s="219"/>
      <c r="AD42" s="218"/>
      <c r="AE42" s="219"/>
      <c r="AF42" s="220"/>
      <c r="AG42" s="218">
        <v>400000</v>
      </c>
      <c r="AH42" s="219"/>
      <c r="AI42" s="220"/>
      <c r="AJ42" s="218">
        <v>0</v>
      </c>
      <c r="AK42" s="219">
        <v>0</v>
      </c>
      <c r="AL42" s="219">
        <v>0</v>
      </c>
      <c r="AM42" s="224">
        <v>0</v>
      </c>
      <c r="AN42" s="225">
        <v>0</v>
      </c>
      <c r="AO42" s="226">
        <v>0</v>
      </c>
      <c r="AP42" s="481" t="s">
        <v>135</v>
      </c>
      <c r="AQ42" s="482"/>
      <c r="AR42" s="482"/>
      <c r="AS42" s="485"/>
      <c r="AT42" s="485"/>
    </row>
    <row r="43" spans="1:46" s="189" customFormat="1" ht="15.75" x14ac:dyDescent="0.25">
      <c r="A43" s="477" t="s">
        <v>414</v>
      </c>
      <c r="B43" s="478" t="s">
        <v>99</v>
      </c>
      <c r="C43" s="478" t="s">
        <v>114</v>
      </c>
      <c r="D43" s="479" t="s">
        <v>124</v>
      </c>
      <c r="E43" s="479" t="s">
        <v>102</v>
      </c>
      <c r="F43" s="479" t="s">
        <v>103</v>
      </c>
      <c r="G43" s="488" t="s">
        <v>104</v>
      </c>
      <c r="H43" s="479" t="s">
        <v>116</v>
      </c>
      <c r="I43" s="479" t="s">
        <v>125</v>
      </c>
      <c r="J43" s="489" t="s">
        <v>140</v>
      </c>
      <c r="K43" s="479" t="s">
        <v>139</v>
      </c>
      <c r="L43" s="480" t="s">
        <v>120</v>
      </c>
      <c r="M43" s="479" t="s">
        <v>109</v>
      </c>
      <c r="N43" s="479"/>
      <c r="O43" s="479" t="s">
        <v>122</v>
      </c>
      <c r="P43" s="479" t="s">
        <v>111</v>
      </c>
      <c r="Q43" s="257">
        <f t="shared" si="0"/>
        <v>500000</v>
      </c>
      <c r="R43" s="258">
        <f t="shared" si="2"/>
        <v>0</v>
      </c>
      <c r="S43" s="268">
        <f t="shared" si="3"/>
        <v>0</v>
      </c>
      <c r="T43" s="268">
        <f t="shared" si="4"/>
        <v>0</v>
      </c>
      <c r="U43" s="268">
        <f t="shared" si="5"/>
        <v>500000</v>
      </c>
      <c r="V43" s="269">
        <f t="shared" si="6"/>
        <v>0</v>
      </c>
      <c r="W43" s="270">
        <f t="shared" si="1"/>
        <v>0</v>
      </c>
      <c r="X43" s="218"/>
      <c r="Y43" s="219"/>
      <c r="Z43" s="220"/>
      <c r="AA43" s="221"/>
      <c r="AB43" s="219"/>
      <c r="AC43" s="219"/>
      <c r="AD43" s="218"/>
      <c r="AE43" s="219"/>
      <c r="AF43" s="220"/>
      <c r="AG43" s="218">
        <v>500000</v>
      </c>
      <c r="AH43" s="219"/>
      <c r="AI43" s="220"/>
      <c r="AJ43" s="218">
        <v>0</v>
      </c>
      <c r="AK43" s="219">
        <v>0</v>
      </c>
      <c r="AL43" s="219">
        <v>0</v>
      </c>
      <c r="AM43" s="224">
        <v>0</v>
      </c>
      <c r="AN43" s="225">
        <v>0</v>
      </c>
      <c r="AO43" s="226">
        <v>0</v>
      </c>
      <c r="AP43" s="481" t="s">
        <v>141</v>
      </c>
      <c r="AQ43" s="482"/>
      <c r="AR43" s="482"/>
      <c r="AS43" s="485"/>
      <c r="AT43" s="485"/>
    </row>
    <row r="44" spans="1:46" s="189" customFormat="1" ht="15.75" x14ac:dyDescent="0.25">
      <c r="A44" s="477" t="s">
        <v>414</v>
      </c>
      <c r="B44" s="478" t="s">
        <v>99</v>
      </c>
      <c r="C44" s="478" t="s">
        <v>114</v>
      </c>
      <c r="D44" s="479" t="s">
        <v>124</v>
      </c>
      <c r="E44" s="479" t="s">
        <v>102</v>
      </c>
      <c r="F44" s="479" t="s">
        <v>103</v>
      </c>
      <c r="G44" s="488" t="s">
        <v>104</v>
      </c>
      <c r="H44" s="479" t="s">
        <v>116</v>
      </c>
      <c r="I44" s="479" t="s">
        <v>125</v>
      </c>
      <c r="J44" s="490" t="s">
        <v>142</v>
      </c>
      <c r="K44" s="479" t="s">
        <v>143</v>
      </c>
      <c r="L44" s="480" t="s">
        <v>120</v>
      </c>
      <c r="M44" s="479" t="s">
        <v>109</v>
      </c>
      <c r="N44" s="479"/>
      <c r="O44" s="479" t="s">
        <v>122</v>
      </c>
      <c r="P44" s="479" t="s">
        <v>111</v>
      </c>
      <c r="Q44" s="257">
        <f t="shared" si="0"/>
        <v>300000</v>
      </c>
      <c r="R44" s="258">
        <f t="shared" si="2"/>
        <v>0</v>
      </c>
      <c r="S44" s="268">
        <f t="shared" si="3"/>
        <v>0</v>
      </c>
      <c r="T44" s="268">
        <f t="shared" si="4"/>
        <v>0</v>
      </c>
      <c r="U44" s="268">
        <f t="shared" si="5"/>
        <v>300000</v>
      </c>
      <c r="V44" s="269">
        <f t="shared" si="6"/>
        <v>0</v>
      </c>
      <c r="W44" s="270">
        <f t="shared" si="1"/>
        <v>0</v>
      </c>
      <c r="X44" s="218"/>
      <c r="Y44" s="219"/>
      <c r="Z44" s="220"/>
      <c r="AA44" s="221"/>
      <c r="AB44" s="219"/>
      <c r="AC44" s="219"/>
      <c r="AD44" s="218"/>
      <c r="AE44" s="219"/>
      <c r="AF44" s="220"/>
      <c r="AG44" s="218">
        <v>300000</v>
      </c>
      <c r="AH44" s="219"/>
      <c r="AI44" s="220"/>
      <c r="AJ44" s="218">
        <v>0</v>
      </c>
      <c r="AK44" s="219">
        <v>0</v>
      </c>
      <c r="AL44" s="219">
        <v>0</v>
      </c>
      <c r="AM44" s="224">
        <v>0</v>
      </c>
      <c r="AN44" s="225">
        <v>0</v>
      </c>
      <c r="AO44" s="226">
        <v>0</v>
      </c>
      <c r="AP44" s="481" t="s">
        <v>129</v>
      </c>
      <c r="AQ44" s="482"/>
      <c r="AR44" s="482"/>
      <c r="AS44" s="485"/>
      <c r="AT44" s="485"/>
    </row>
    <row r="45" spans="1:46" s="189" customFormat="1" ht="15.75" x14ac:dyDescent="0.25">
      <c r="A45" s="477" t="s">
        <v>414</v>
      </c>
      <c r="B45" s="478" t="s">
        <v>114</v>
      </c>
      <c r="C45" s="478" t="s">
        <v>114</v>
      </c>
      <c r="D45" s="479" t="s">
        <v>144</v>
      </c>
      <c r="E45" s="479" t="s">
        <v>102</v>
      </c>
      <c r="F45" s="479" t="s">
        <v>103</v>
      </c>
      <c r="G45" s="488" t="s">
        <v>104</v>
      </c>
      <c r="H45" s="479" t="s">
        <v>116</v>
      </c>
      <c r="I45" s="479" t="s">
        <v>145</v>
      </c>
      <c r="J45" s="491" t="s">
        <v>146</v>
      </c>
      <c r="K45" s="492" t="s">
        <v>147</v>
      </c>
      <c r="L45" s="493" t="s">
        <v>120</v>
      </c>
      <c r="M45" s="479" t="s">
        <v>121</v>
      </c>
      <c r="N45" s="479"/>
      <c r="O45" s="479" t="s">
        <v>122</v>
      </c>
      <c r="P45" s="479" t="s">
        <v>111</v>
      </c>
      <c r="Q45" s="257">
        <f t="shared" si="0"/>
        <v>0</v>
      </c>
      <c r="R45" s="258">
        <f t="shared" si="2"/>
        <v>0</v>
      </c>
      <c r="S45" s="268">
        <f t="shared" si="3"/>
        <v>0</v>
      </c>
      <c r="T45" s="268">
        <f t="shared" si="4"/>
        <v>0</v>
      </c>
      <c r="U45" s="268">
        <f t="shared" si="5"/>
        <v>0</v>
      </c>
      <c r="V45" s="269">
        <f t="shared" si="6"/>
        <v>0</v>
      </c>
      <c r="W45" s="270">
        <f t="shared" si="1"/>
        <v>0</v>
      </c>
      <c r="X45" s="218"/>
      <c r="Y45" s="219"/>
      <c r="Z45" s="220"/>
      <c r="AA45" s="221"/>
      <c r="AB45" s="219"/>
      <c r="AC45" s="219"/>
      <c r="AD45" s="495">
        <v>0</v>
      </c>
      <c r="AE45" s="219"/>
      <c r="AF45" s="220"/>
      <c r="AG45" s="218"/>
      <c r="AH45" s="219"/>
      <c r="AI45" s="220"/>
      <c r="AJ45" s="218">
        <v>0</v>
      </c>
      <c r="AK45" s="219">
        <v>0</v>
      </c>
      <c r="AL45" s="219">
        <v>0</v>
      </c>
      <c r="AM45" s="224">
        <v>0</v>
      </c>
      <c r="AN45" s="225">
        <v>0</v>
      </c>
      <c r="AO45" s="226">
        <v>0</v>
      </c>
      <c r="AP45" s="481"/>
      <c r="AQ45" s="482"/>
      <c r="AR45" s="482"/>
      <c r="AS45" s="485"/>
      <c r="AT45" s="485"/>
    </row>
    <row r="46" spans="1:46" s="142" customFormat="1" ht="15.75" x14ac:dyDescent="0.25">
      <c r="A46" s="477" t="s">
        <v>414</v>
      </c>
      <c r="B46" s="478" t="s">
        <v>114</v>
      </c>
      <c r="C46" s="478" t="s">
        <v>114</v>
      </c>
      <c r="D46" s="479" t="s">
        <v>144</v>
      </c>
      <c r="E46" s="479" t="s">
        <v>102</v>
      </c>
      <c r="F46" s="479" t="s">
        <v>148</v>
      </c>
      <c r="G46" s="488" t="s">
        <v>149</v>
      </c>
      <c r="H46" s="479" t="s">
        <v>116</v>
      </c>
      <c r="I46" s="479" t="s">
        <v>150</v>
      </c>
      <c r="J46" s="489" t="s">
        <v>151</v>
      </c>
      <c r="K46" s="479" t="s">
        <v>152</v>
      </c>
      <c r="L46" s="480" t="s">
        <v>120</v>
      </c>
      <c r="M46" s="479" t="s">
        <v>109</v>
      </c>
      <c r="N46" s="479"/>
      <c r="O46" s="479" t="s">
        <v>122</v>
      </c>
      <c r="P46" s="479" t="s">
        <v>111</v>
      </c>
      <c r="Q46" s="257">
        <f t="shared" si="0"/>
        <v>919450</v>
      </c>
      <c r="R46" s="258">
        <f>SUM(X46:Z46)</f>
        <v>0</v>
      </c>
      <c r="S46" s="268">
        <f>SUM(AA46:AC46)</f>
        <v>123150</v>
      </c>
      <c r="T46" s="268">
        <f>SUM(AD46:AF46)</f>
        <v>246300</v>
      </c>
      <c r="U46" s="268">
        <f>SUM(AG46:AI46)</f>
        <v>275000</v>
      </c>
      <c r="V46" s="269">
        <f>SUM(AJ46:AL46)</f>
        <v>275000</v>
      </c>
      <c r="W46" s="270">
        <f>SUM(AM46:AO46)</f>
        <v>0</v>
      </c>
      <c r="X46" s="218"/>
      <c r="Y46" s="219"/>
      <c r="Z46" s="220"/>
      <c r="AA46" s="221"/>
      <c r="AB46" s="496">
        <v>123150</v>
      </c>
      <c r="AC46" s="219"/>
      <c r="AD46" s="218"/>
      <c r="AE46" s="496">
        <v>246300</v>
      </c>
      <c r="AF46" s="220"/>
      <c r="AG46" s="218"/>
      <c r="AH46" s="219">
        <v>275000</v>
      </c>
      <c r="AI46" s="220"/>
      <c r="AJ46" s="218">
        <v>0</v>
      </c>
      <c r="AK46" s="219">
        <v>275000</v>
      </c>
      <c r="AL46" s="219">
        <v>0</v>
      </c>
      <c r="AM46" s="224">
        <v>0</v>
      </c>
      <c r="AN46" s="225">
        <v>0</v>
      </c>
      <c r="AO46" s="226">
        <v>0</v>
      </c>
      <c r="AP46" s="481"/>
      <c r="AQ46" s="482"/>
      <c r="AR46" s="482"/>
      <c r="AS46" s="485"/>
      <c r="AT46" s="485"/>
    </row>
    <row r="47" spans="1:46" s="142" customFormat="1" ht="15.75" x14ac:dyDescent="0.25">
      <c r="A47" s="477" t="s">
        <v>414</v>
      </c>
      <c r="B47" s="478" t="s">
        <v>99</v>
      </c>
      <c r="C47" s="478" t="s">
        <v>99</v>
      </c>
      <c r="D47" s="479" t="s">
        <v>99</v>
      </c>
      <c r="E47" s="479" t="s">
        <v>102</v>
      </c>
      <c r="F47" s="479" t="s">
        <v>148</v>
      </c>
      <c r="G47" s="488" t="s">
        <v>149</v>
      </c>
      <c r="H47" s="479" t="s">
        <v>116</v>
      </c>
      <c r="I47" s="479" t="s">
        <v>150</v>
      </c>
      <c r="J47" s="478" t="s">
        <v>150</v>
      </c>
      <c r="K47" s="479" t="s">
        <v>153</v>
      </c>
      <c r="L47" s="480" t="s">
        <v>127</v>
      </c>
      <c r="M47" s="479" t="s">
        <v>109</v>
      </c>
      <c r="N47" s="479"/>
      <c r="O47" s="479" t="s">
        <v>122</v>
      </c>
      <c r="P47" s="479" t="s">
        <v>111</v>
      </c>
      <c r="Q47" s="257">
        <f t="shared" si="0"/>
        <v>725600</v>
      </c>
      <c r="R47" s="258">
        <f>SUM(X47:Z47)</f>
        <v>0</v>
      </c>
      <c r="S47" s="268">
        <f>SUM(AA47:AC47)</f>
        <v>130200</v>
      </c>
      <c r="T47" s="268">
        <f>SUM(AD47:AF47)</f>
        <v>185400</v>
      </c>
      <c r="U47" s="268">
        <f>SUM(AG47:AI47)</f>
        <v>205000</v>
      </c>
      <c r="V47" s="269">
        <f>SUM(AJ47:AL47)</f>
        <v>205000</v>
      </c>
      <c r="W47" s="270">
        <f>SUM(AM47:AO47)</f>
        <v>0</v>
      </c>
      <c r="X47" s="218"/>
      <c r="Y47" s="219"/>
      <c r="Z47" s="220"/>
      <c r="AA47" s="221"/>
      <c r="AB47" s="496">
        <v>130200</v>
      </c>
      <c r="AC47" s="219"/>
      <c r="AD47" s="218"/>
      <c r="AE47" s="496">
        <v>185400</v>
      </c>
      <c r="AF47" s="220"/>
      <c r="AG47" s="218"/>
      <c r="AH47" s="219">
        <v>205000</v>
      </c>
      <c r="AI47" s="220"/>
      <c r="AJ47" s="218">
        <v>0</v>
      </c>
      <c r="AK47" s="219">
        <v>205000</v>
      </c>
      <c r="AL47" s="219">
        <v>0</v>
      </c>
      <c r="AM47" s="224">
        <v>0</v>
      </c>
      <c r="AN47" s="225">
        <v>0</v>
      </c>
      <c r="AO47" s="226">
        <v>0</v>
      </c>
      <c r="AP47" s="481"/>
      <c r="AQ47" s="482"/>
      <c r="AR47" s="482"/>
      <c r="AS47" s="485"/>
      <c r="AT47" s="485"/>
    </row>
    <row r="48" spans="1:46" s="189" customFormat="1" ht="409.5" x14ac:dyDescent="0.25">
      <c r="A48" s="477" t="s">
        <v>414</v>
      </c>
      <c r="B48" s="211" t="s">
        <v>100</v>
      </c>
      <c r="C48" s="478" t="s">
        <v>99</v>
      </c>
      <c r="D48" s="212" t="s">
        <v>101</v>
      </c>
      <c r="E48" s="212" t="s">
        <v>102</v>
      </c>
      <c r="F48" s="212" t="s">
        <v>103</v>
      </c>
      <c r="G48" s="213" t="s">
        <v>104</v>
      </c>
      <c r="H48" s="211" t="s">
        <v>105</v>
      </c>
      <c r="I48" s="212" t="s">
        <v>106</v>
      </c>
      <c r="J48" s="211" t="s">
        <v>420</v>
      </c>
      <c r="K48" s="212" t="s">
        <v>154</v>
      </c>
      <c r="L48" s="471"/>
      <c r="M48" s="212"/>
      <c r="N48" s="212"/>
      <c r="O48" s="212"/>
      <c r="P48" s="212" t="s">
        <v>155</v>
      </c>
      <c r="Q48" s="257">
        <f t="shared" si="0"/>
        <v>105000</v>
      </c>
      <c r="R48" s="258">
        <f>SUM(X48:Z48)</f>
        <v>0</v>
      </c>
      <c r="S48" s="268">
        <f>SUM(AA48:AC48)</f>
        <v>0</v>
      </c>
      <c r="T48" s="268">
        <f>SUM(AD48:AF48)</f>
        <v>0</v>
      </c>
      <c r="U48" s="268">
        <f>SUM(AG48:AI48)</f>
        <v>45000</v>
      </c>
      <c r="V48" s="269">
        <f>SUM(AJ48:AL48)</f>
        <v>30000</v>
      </c>
      <c r="W48" s="270">
        <f>SUM(AM48:AO48)</f>
        <v>30000</v>
      </c>
      <c r="X48" s="218">
        <v>0</v>
      </c>
      <c r="Y48" s="219">
        <v>0</v>
      </c>
      <c r="Z48" s="220">
        <v>0</v>
      </c>
      <c r="AA48" s="221">
        <v>0</v>
      </c>
      <c r="AB48" s="219">
        <v>0</v>
      </c>
      <c r="AC48" s="219">
        <v>0</v>
      </c>
      <c r="AD48" s="218">
        <v>0</v>
      </c>
      <c r="AE48" s="219">
        <v>0</v>
      </c>
      <c r="AF48" s="220">
        <v>0</v>
      </c>
      <c r="AG48" s="218"/>
      <c r="AH48" s="219">
        <v>0</v>
      </c>
      <c r="AI48" s="220">
        <v>45000</v>
      </c>
      <c r="AJ48" s="218"/>
      <c r="AK48" s="219">
        <v>0</v>
      </c>
      <c r="AL48" s="219">
        <v>30000</v>
      </c>
      <c r="AM48" s="224">
        <v>0</v>
      </c>
      <c r="AN48" s="225">
        <v>0</v>
      </c>
      <c r="AO48" s="226">
        <v>30000</v>
      </c>
      <c r="AP48" s="229"/>
      <c r="AQ48" s="222"/>
      <c r="AR48" s="222"/>
      <c r="AS48" s="368"/>
      <c r="AT48" s="368"/>
    </row>
    <row r="49" spans="1:46" s="142" customFormat="1" ht="409.5" x14ac:dyDescent="0.25">
      <c r="A49" s="477" t="s">
        <v>414</v>
      </c>
      <c r="B49" s="211" t="s">
        <v>114</v>
      </c>
      <c r="C49" s="211" t="s">
        <v>114</v>
      </c>
      <c r="D49" s="212" t="s">
        <v>124</v>
      </c>
      <c r="E49" s="212" t="s">
        <v>102</v>
      </c>
      <c r="F49" s="212" t="s">
        <v>103</v>
      </c>
      <c r="G49" s="213" t="s">
        <v>104</v>
      </c>
      <c r="H49" s="211" t="s">
        <v>116</v>
      </c>
      <c r="I49" s="212" t="s">
        <v>125</v>
      </c>
      <c r="J49" s="211" t="s">
        <v>156</v>
      </c>
      <c r="K49" s="212" t="s">
        <v>157</v>
      </c>
      <c r="L49" s="471"/>
      <c r="M49" s="212"/>
      <c r="N49" s="212"/>
      <c r="O49" s="212"/>
      <c r="P49" s="212" t="s">
        <v>155</v>
      </c>
      <c r="Q49" s="257">
        <f t="shared" si="0"/>
        <v>1800000</v>
      </c>
      <c r="R49" s="258">
        <f>SUM(X49:Z49)</f>
        <v>0</v>
      </c>
      <c r="S49" s="268">
        <f>SUM(AA49:AC49)</f>
        <v>200000</v>
      </c>
      <c r="T49" s="268">
        <f>SUM(AD49:AF49)</f>
        <v>400000</v>
      </c>
      <c r="U49" s="268">
        <f>SUM(AG49:AI49)</f>
        <v>400000</v>
      </c>
      <c r="V49" s="269">
        <f>SUM(AJ49:AL49)</f>
        <v>400000</v>
      </c>
      <c r="W49" s="270">
        <f>SUM(AM49:AO49)</f>
        <v>400000</v>
      </c>
      <c r="X49" s="218">
        <v>0</v>
      </c>
      <c r="Y49" s="219">
        <v>0</v>
      </c>
      <c r="Z49" s="220">
        <v>0</v>
      </c>
      <c r="AA49" s="221">
        <v>0</v>
      </c>
      <c r="AB49" s="219">
        <v>0</v>
      </c>
      <c r="AC49" s="219">
        <v>200000</v>
      </c>
      <c r="AD49" s="218">
        <v>0</v>
      </c>
      <c r="AE49" s="219">
        <v>0</v>
      </c>
      <c r="AF49" s="220">
        <v>400000</v>
      </c>
      <c r="AG49" s="218">
        <v>0</v>
      </c>
      <c r="AH49" s="219">
        <v>0</v>
      </c>
      <c r="AI49" s="220">
        <v>400000</v>
      </c>
      <c r="AJ49" s="218">
        <v>0</v>
      </c>
      <c r="AK49" s="219">
        <v>0</v>
      </c>
      <c r="AL49" s="219">
        <v>400000</v>
      </c>
      <c r="AM49" s="224">
        <v>0</v>
      </c>
      <c r="AN49" s="225">
        <v>0</v>
      </c>
      <c r="AO49" s="226">
        <v>400000</v>
      </c>
      <c r="AP49" s="229"/>
      <c r="AQ49" s="222"/>
      <c r="AR49" s="222"/>
      <c r="AS49" s="368"/>
      <c r="AT49" s="368"/>
    </row>
    <row r="50" spans="1:46" s="189" customFormat="1" ht="15.75" x14ac:dyDescent="0.25">
      <c r="A50" s="305"/>
      <c r="B50" s="211"/>
      <c r="C50" s="211"/>
      <c r="D50" s="212"/>
      <c r="E50" s="212"/>
      <c r="F50" s="212"/>
      <c r="G50" s="213"/>
      <c r="H50" s="211"/>
      <c r="I50" s="212"/>
      <c r="J50" s="361"/>
      <c r="K50" s="212"/>
      <c r="L50" s="471"/>
      <c r="M50" s="212"/>
      <c r="N50" s="212"/>
      <c r="O50" s="212"/>
      <c r="P50" s="212"/>
      <c r="Q50" s="257">
        <f t="shared" si="0"/>
        <v>0</v>
      </c>
      <c r="R50" s="258">
        <f t="shared" si="2"/>
        <v>0</v>
      </c>
      <c r="S50" s="268">
        <f t="shared" si="3"/>
        <v>0</v>
      </c>
      <c r="T50" s="268">
        <f t="shared" si="4"/>
        <v>0</v>
      </c>
      <c r="U50" s="268">
        <f t="shared" si="5"/>
        <v>0</v>
      </c>
      <c r="V50" s="269">
        <f t="shared" si="6"/>
        <v>0</v>
      </c>
      <c r="W50" s="270">
        <f t="shared" si="1"/>
        <v>0</v>
      </c>
      <c r="X50" s="218"/>
      <c r="Y50" s="219"/>
      <c r="Z50" s="220"/>
      <c r="AA50" s="221"/>
      <c r="AB50" s="219"/>
      <c r="AC50" s="219"/>
      <c r="AD50" s="218"/>
      <c r="AE50" s="219"/>
      <c r="AF50" s="220"/>
      <c r="AG50" s="218"/>
      <c r="AH50" s="219"/>
      <c r="AI50" s="220"/>
      <c r="AJ50" s="218"/>
      <c r="AK50" s="219"/>
      <c r="AL50" s="219"/>
      <c r="AM50" s="224"/>
      <c r="AN50" s="225"/>
      <c r="AO50" s="226"/>
      <c r="AP50" s="229"/>
      <c r="AQ50" s="222"/>
      <c r="AR50" s="222"/>
      <c r="AS50" s="368"/>
      <c r="AT50" s="368"/>
    </row>
    <row r="51" spans="1:46" s="189" customFormat="1" ht="15.75" x14ac:dyDescent="0.25">
      <c r="A51" s="305"/>
      <c r="B51" s="211"/>
      <c r="C51" s="211"/>
      <c r="D51" s="212"/>
      <c r="E51" s="212"/>
      <c r="F51" s="212"/>
      <c r="G51" s="213"/>
      <c r="H51" s="211"/>
      <c r="I51" s="212"/>
      <c r="J51" s="211"/>
      <c r="K51" s="212"/>
      <c r="L51" s="471"/>
      <c r="M51" s="212"/>
      <c r="N51" s="212"/>
      <c r="O51" s="212"/>
      <c r="P51" s="212"/>
      <c r="Q51" s="257">
        <f t="shared" si="0"/>
        <v>0</v>
      </c>
      <c r="R51" s="258">
        <f t="shared" si="2"/>
        <v>0</v>
      </c>
      <c r="S51" s="268">
        <f t="shared" si="3"/>
        <v>0</v>
      </c>
      <c r="T51" s="268">
        <f t="shared" si="4"/>
        <v>0</v>
      </c>
      <c r="U51" s="268">
        <f t="shared" si="5"/>
        <v>0</v>
      </c>
      <c r="V51" s="269">
        <f t="shared" si="6"/>
        <v>0</v>
      </c>
      <c r="W51" s="270">
        <f t="shared" si="1"/>
        <v>0</v>
      </c>
      <c r="X51" s="218"/>
      <c r="Y51" s="219"/>
      <c r="Z51" s="220"/>
      <c r="AA51" s="221"/>
      <c r="AB51" s="219"/>
      <c r="AC51" s="219"/>
      <c r="AD51" s="218"/>
      <c r="AE51" s="219"/>
      <c r="AF51" s="220"/>
      <c r="AG51" s="218"/>
      <c r="AH51" s="219"/>
      <c r="AI51" s="220"/>
      <c r="AJ51" s="218"/>
      <c r="AK51" s="219"/>
      <c r="AL51" s="219"/>
      <c r="AM51" s="224"/>
      <c r="AN51" s="225"/>
      <c r="AO51" s="226"/>
      <c r="AP51" s="229"/>
      <c r="AQ51" s="222"/>
      <c r="AR51" s="222"/>
      <c r="AS51" s="368"/>
      <c r="AT51" s="368"/>
    </row>
    <row r="52" spans="1:46" s="189" customFormat="1" ht="15.75" x14ac:dyDescent="0.25">
      <c r="A52" s="305"/>
      <c r="B52" s="211"/>
      <c r="C52" s="211"/>
      <c r="D52" s="212"/>
      <c r="E52" s="212"/>
      <c r="F52" s="212"/>
      <c r="G52" s="213"/>
      <c r="H52" s="211"/>
      <c r="I52" s="212"/>
      <c r="J52" s="211"/>
      <c r="K52" s="212"/>
      <c r="L52" s="471"/>
      <c r="M52" s="212"/>
      <c r="N52" s="212"/>
      <c r="O52" s="212"/>
      <c r="P52" s="212"/>
      <c r="Q52" s="257">
        <f t="shared" si="0"/>
        <v>0</v>
      </c>
      <c r="R52" s="258">
        <f t="shared" si="2"/>
        <v>0</v>
      </c>
      <c r="S52" s="268">
        <f t="shared" si="3"/>
        <v>0</v>
      </c>
      <c r="T52" s="268">
        <f t="shared" si="4"/>
        <v>0</v>
      </c>
      <c r="U52" s="268">
        <f t="shared" si="5"/>
        <v>0</v>
      </c>
      <c r="V52" s="269">
        <f t="shared" si="6"/>
        <v>0</v>
      </c>
      <c r="W52" s="270">
        <f t="shared" si="1"/>
        <v>0</v>
      </c>
      <c r="X52" s="218"/>
      <c r="Y52" s="219"/>
      <c r="Z52" s="220"/>
      <c r="AA52" s="221"/>
      <c r="AB52" s="219"/>
      <c r="AC52" s="219"/>
      <c r="AD52" s="218"/>
      <c r="AE52" s="219"/>
      <c r="AF52" s="220"/>
      <c r="AG52" s="218"/>
      <c r="AH52" s="219"/>
      <c r="AI52" s="220"/>
      <c r="AJ52" s="218"/>
      <c r="AK52" s="219"/>
      <c r="AL52" s="219"/>
      <c r="AM52" s="224"/>
      <c r="AN52" s="225"/>
      <c r="AO52" s="226"/>
      <c r="AP52" s="229"/>
      <c r="AQ52" s="222"/>
      <c r="AR52" s="222"/>
      <c r="AS52" s="368"/>
      <c r="AT52" s="368"/>
    </row>
    <row r="53" spans="1:46" s="142" customFormat="1" ht="15.75" x14ac:dyDescent="0.25">
      <c r="A53" s="305"/>
      <c r="B53" s="211"/>
      <c r="C53" s="211"/>
      <c r="D53" s="212"/>
      <c r="E53" s="212"/>
      <c r="F53" s="212"/>
      <c r="G53" s="213"/>
      <c r="H53" s="211"/>
      <c r="I53" s="212"/>
      <c r="J53" s="211"/>
      <c r="K53" s="212"/>
      <c r="L53" s="471"/>
      <c r="M53" s="212"/>
      <c r="N53" s="212"/>
      <c r="O53" s="212"/>
      <c r="P53" s="212"/>
      <c r="Q53" s="257">
        <f t="shared" si="0"/>
        <v>0</v>
      </c>
      <c r="R53" s="258">
        <f t="shared" si="2"/>
        <v>0</v>
      </c>
      <c r="S53" s="268">
        <f t="shared" si="3"/>
        <v>0</v>
      </c>
      <c r="T53" s="268">
        <f t="shared" si="4"/>
        <v>0</v>
      </c>
      <c r="U53" s="268">
        <f t="shared" si="5"/>
        <v>0</v>
      </c>
      <c r="V53" s="269">
        <f t="shared" si="6"/>
        <v>0</v>
      </c>
      <c r="W53" s="270">
        <f t="shared" si="1"/>
        <v>0</v>
      </c>
      <c r="X53" s="218"/>
      <c r="Y53" s="219"/>
      <c r="Z53" s="220"/>
      <c r="AA53" s="221"/>
      <c r="AB53" s="219"/>
      <c r="AC53" s="219"/>
      <c r="AD53" s="218"/>
      <c r="AE53" s="219"/>
      <c r="AF53" s="220"/>
      <c r="AG53" s="218"/>
      <c r="AH53" s="219"/>
      <c r="AI53" s="220"/>
      <c r="AJ53" s="218"/>
      <c r="AK53" s="219"/>
      <c r="AL53" s="219"/>
      <c r="AM53" s="224"/>
      <c r="AN53" s="225"/>
      <c r="AO53" s="226"/>
      <c r="AP53" s="229"/>
      <c r="AQ53" s="222"/>
      <c r="AR53" s="222"/>
      <c r="AS53" s="368"/>
      <c r="AT53" s="368"/>
    </row>
    <row r="54" spans="1:46" s="189" customFormat="1" ht="15.75" x14ac:dyDescent="0.25">
      <c r="A54" s="305"/>
      <c r="B54" s="211"/>
      <c r="C54" s="211"/>
      <c r="D54" s="212"/>
      <c r="E54" s="212"/>
      <c r="F54" s="212"/>
      <c r="G54" s="213"/>
      <c r="H54" s="211"/>
      <c r="I54" s="212"/>
      <c r="J54" s="211"/>
      <c r="K54" s="212"/>
      <c r="L54" s="471"/>
      <c r="M54" s="212"/>
      <c r="N54" s="212"/>
      <c r="O54" s="212"/>
      <c r="P54" s="212"/>
      <c r="Q54" s="257">
        <f t="shared" si="0"/>
        <v>0</v>
      </c>
      <c r="R54" s="258">
        <f t="shared" si="2"/>
        <v>0</v>
      </c>
      <c r="S54" s="268">
        <f t="shared" si="3"/>
        <v>0</v>
      </c>
      <c r="T54" s="268">
        <f t="shared" si="4"/>
        <v>0</v>
      </c>
      <c r="U54" s="268">
        <f t="shared" si="5"/>
        <v>0</v>
      </c>
      <c r="V54" s="269">
        <f t="shared" si="6"/>
        <v>0</v>
      </c>
      <c r="W54" s="270">
        <f t="shared" si="1"/>
        <v>0</v>
      </c>
      <c r="X54" s="218"/>
      <c r="Y54" s="219"/>
      <c r="Z54" s="220"/>
      <c r="AA54" s="221"/>
      <c r="AB54" s="219"/>
      <c r="AC54" s="219"/>
      <c r="AD54" s="218"/>
      <c r="AE54" s="219"/>
      <c r="AF54" s="220"/>
      <c r="AG54" s="218"/>
      <c r="AH54" s="219"/>
      <c r="AI54" s="220"/>
      <c r="AJ54" s="218"/>
      <c r="AK54" s="219"/>
      <c r="AL54" s="219"/>
      <c r="AM54" s="224"/>
      <c r="AN54" s="225"/>
      <c r="AO54" s="226"/>
      <c r="AP54" s="229"/>
      <c r="AQ54" s="222"/>
      <c r="AR54" s="222"/>
      <c r="AS54" s="368"/>
      <c r="AT54" s="368"/>
    </row>
    <row r="55" spans="1:46" s="189" customFormat="1" ht="15.75" x14ac:dyDescent="0.25">
      <c r="A55" s="305"/>
      <c r="B55" s="211"/>
      <c r="C55" s="211"/>
      <c r="D55" s="212"/>
      <c r="E55" s="212"/>
      <c r="F55" s="212"/>
      <c r="G55" s="213"/>
      <c r="H55" s="211"/>
      <c r="I55" s="212"/>
      <c r="J55" s="211"/>
      <c r="K55" s="212"/>
      <c r="L55" s="471"/>
      <c r="M55" s="212"/>
      <c r="N55" s="212"/>
      <c r="O55" s="212"/>
      <c r="P55" s="212"/>
      <c r="Q55" s="257">
        <f t="shared" si="0"/>
        <v>0</v>
      </c>
      <c r="R55" s="258">
        <f t="shared" si="2"/>
        <v>0</v>
      </c>
      <c r="S55" s="268">
        <f t="shared" si="3"/>
        <v>0</v>
      </c>
      <c r="T55" s="268">
        <f t="shared" si="4"/>
        <v>0</v>
      </c>
      <c r="U55" s="268">
        <f t="shared" si="5"/>
        <v>0</v>
      </c>
      <c r="V55" s="269">
        <f t="shared" si="6"/>
        <v>0</v>
      </c>
      <c r="W55" s="270">
        <f t="shared" si="1"/>
        <v>0</v>
      </c>
      <c r="X55" s="218"/>
      <c r="Y55" s="219"/>
      <c r="Z55" s="220"/>
      <c r="AA55" s="221"/>
      <c r="AB55" s="219"/>
      <c r="AC55" s="219"/>
      <c r="AD55" s="218"/>
      <c r="AE55" s="219"/>
      <c r="AF55" s="220"/>
      <c r="AG55" s="218"/>
      <c r="AH55" s="219"/>
      <c r="AI55" s="220"/>
      <c r="AJ55" s="218"/>
      <c r="AK55" s="219"/>
      <c r="AL55" s="219"/>
      <c r="AM55" s="224"/>
      <c r="AN55" s="225"/>
      <c r="AO55" s="226"/>
      <c r="AP55" s="229"/>
      <c r="AQ55" s="222"/>
      <c r="AR55" s="222"/>
      <c r="AS55" s="368"/>
      <c r="AT55" s="368"/>
    </row>
    <row r="56" spans="1:46" s="142" customFormat="1" ht="15.75" x14ac:dyDescent="0.25">
      <c r="A56" s="305"/>
      <c r="B56" s="211"/>
      <c r="C56" s="211"/>
      <c r="D56" s="212"/>
      <c r="E56" s="212"/>
      <c r="F56" s="212"/>
      <c r="G56" s="213"/>
      <c r="H56" s="212"/>
      <c r="I56" s="212"/>
      <c r="J56" s="211"/>
      <c r="K56" s="212"/>
      <c r="L56" s="471"/>
      <c r="M56" s="212"/>
      <c r="N56" s="212"/>
      <c r="O56" s="212"/>
      <c r="P56" s="212"/>
      <c r="Q56" s="257">
        <f t="shared" si="0"/>
        <v>0</v>
      </c>
      <c r="R56" s="258">
        <f t="shared" si="2"/>
        <v>0</v>
      </c>
      <c r="S56" s="268">
        <f t="shared" si="3"/>
        <v>0</v>
      </c>
      <c r="T56" s="268">
        <f t="shared" si="4"/>
        <v>0</v>
      </c>
      <c r="U56" s="268">
        <f t="shared" si="5"/>
        <v>0</v>
      </c>
      <c r="V56" s="269">
        <f t="shared" si="6"/>
        <v>0</v>
      </c>
      <c r="W56" s="270">
        <f t="shared" si="1"/>
        <v>0</v>
      </c>
      <c r="X56" s="218"/>
      <c r="Y56" s="219"/>
      <c r="Z56" s="220"/>
      <c r="AA56" s="221"/>
      <c r="AB56" s="219"/>
      <c r="AC56" s="219"/>
      <c r="AD56" s="218"/>
      <c r="AE56" s="219"/>
      <c r="AF56" s="220"/>
      <c r="AG56" s="218"/>
      <c r="AH56" s="219"/>
      <c r="AI56" s="220"/>
      <c r="AJ56" s="218"/>
      <c r="AK56" s="219"/>
      <c r="AL56" s="219"/>
      <c r="AM56" s="224"/>
      <c r="AN56" s="225"/>
      <c r="AO56" s="226"/>
      <c r="AP56" s="229"/>
      <c r="AQ56" s="222"/>
      <c r="AR56" s="222"/>
      <c r="AS56" s="368"/>
      <c r="AT56" s="368"/>
    </row>
    <row r="57" spans="1:46" s="189" customFormat="1" ht="15.75" x14ac:dyDescent="0.25">
      <c r="A57" s="305"/>
      <c r="B57" s="211"/>
      <c r="C57" s="211"/>
      <c r="D57" s="212"/>
      <c r="E57" s="212"/>
      <c r="F57" s="212"/>
      <c r="G57" s="213"/>
      <c r="H57" s="212"/>
      <c r="I57" s="212"/>
      <c r="J57" s="361"/>
      <c r="K57" s="212"/>
      <c r="L57" s="471"/>
      <c r="M57" s="212"/>
      <c r="N57" s="212"/>
      <c r="O57" s="212"/>
      <c r="P57" s="212"/>
      <c r="Q57" s="257">
        <f t="shared" si="0"/>
        <v>0</v>
      </c>
      <c r="R57" s="258">
        <f t="shared" si="2"/>
        <v>0</v>
      </c>
      <c r="S57" s="268">
        <f t="shared" si="3"/>
        <v>0</v>
      </c>
      <c r="T57" s="268">
        <f t="shared" si="4"/>
        <v>0</v>
      </c>
      <c r="U57" s="268">
        <f t="shared" si="5"/>
        <v>0</v>
      </c>
      <c r="V57" s="269">
        <f t="shared" si="6"/>
        <v>0</v>
      </c>
      <c r="W57" s="270">
        <f t="shared" si="1"/>
        <v>0</v>
      </c>
      <c r="X57" s="218"/>
      <c r="Y57" s="219"/>
      <c r="Z57" s="220"/>
      <c r="AA57" s="221"/>
      <c r="AB57" s="219"/>
      <c r="AC57" s="219"/>
      <c r="AD57" s="218"/>
      <c r="AE57" s="219"/>
      <c r="AF57" s="220"/>
      <c r="AG57" s="218"/>
      <c r="AH57" s="219"/>
      <c r="AI57" s="220"/>
      <c r="AJ57" s="218"/>
      <c r="AK57" s="219"/>
      <c r="AL57" s="219"/>
      <c r="AM57" s="224"/>
      <c r="AN57" s="225"/>
      <c r="AO57" s="226"/>
      <c r="AP57" s="229"/>
      <c r="AQ57" s="222"/>
      <c r="AR57" s="222"/>
      <c r="AS57" s="368"/>
      <c r="AT57" s="368"/>
    </row>
    <row r="58" spans="1:46" s="142" customFormat="1" ht="15.75" x14ac:dyDescent="0.25">
      <c r="A58" s="305"/>
      <c r="B58" s="211"/>
      <c r="C58" s="211"/>
      <c r="D58" s="212"/>
      <c r="E58" s="212"/>
      <c r="F58" s="212"/>
      <c r="G58" s="213"/>
      <c r="H58" s="212"/>
      <c r="I58" s="212"/>
      <c r="J58" s="211"/>
      <c r="K58" s="212"/>
      <c r="L58" s="471"/>
      <c r="M58" s="212"/>
      <c r="N58" s="212"/>
      <c r="O58" s="212"/>
      <c r="P58" s="212"/>
      <c r="Q58" s="257">
        <f t="shared" si="0"/>
        <v>0</v>
      </c>
      <c r="R58" s="258">
        <f t="shared" si="2"/>
        <v>0</v>
      </c>
      <c r="S58" s="268">
        <f t="shared" si="3"/>
        <v>0</v>
      </c>
      <c r="T58" s="268">
        <f t="shared" si="4"/>
        <v>0</v>
      </c>
      <c r="U58" s="268">
        <f t="shared" si="5"/>
        <v>0</v>
      </c>
      <c r="V58" s="269">
        <f t="shared" si="6"/>
        <v>0</v>
      </c>
      <c r="W58" s="270">
        <f t="shared" si="1"/>
        <v>0</v>
      </c>
      <c r="X58" s="218"/>
      <c r="Y58" s="219"/>
      <c r="Z58" s="220"/>
      <c r="AA58" s="221"/>
      <c r="AB58" s="219"/>
      <c r="AC58" s="219"/>
      <c r="AD58" s="218"/>
      <c r="AE58" s="219"/>
      <c r="AF58" s="220"/>
      <c r="AG58" s="218"/>
      <c r="AH58" s="219"/>
      <c r="AI58" s="220"/>
      <c r="AJ58" s="218"/>
      <c r="AK58" s="219"/>
      <c r="AL58" s="219"/>
      <c r="AM58" s="224"/>
      <c r="AN58" s="225"/>
      <c r="AO58" s="226"/>
      <c r="AP58" s="229"/>
      <c r="AQ58" s="222"/>
      <c r="AR58" s="222"/>
      <c r="AS58" s="368"/>
      <c r="AT58" s="368"/>
    </row>
    <row r="59" spans="1:46" s="189" customFormat="1" ht="15.75" x14ac:dyDescent="0.25">
      <c r="A59" s="305"/>
      <c r="B59" s="211"/>
      <c r="C59" s="211"/>
      <c r="D59" s="212"/>
      <c r="E59" s="212"/>
      <c r="F59" s="212"/>
      <c r="G59" s="213"/>
      <c r="H59" s="212"/>
      <c r="I59" s="212"/>
      <c r="J59" s="361"/>
      <c r="K59" s="212"/>
      <c r="L59" s="471"/>
      <c r="M59" s="212"/>
      <c r="N59" s="212"/>
      <c r="O59" s="212"/>
      <c r="P59" s="212"/>
      <c r="Q59" s="257">
        <f t="shared" si="0"/>
        <v>0</v>
      </c>
      <c r="R59" s="258">
        <f t="shared" si="2"/>
        <v>0</v>
      </c>
      <c r="S59" s="268">
        <f t="shared" si="3"/>
        <v>0</v>
      </c>
      <c r="T59" s="268">
        <f t="shared" si="4"/>
        <v>0</v>
      </c>
      <c r="U59" s="268">
        <f t="shared" si="5"/>
        <v>0</v>
      </c>
      <c r="V59" s="269">
        <f t="shared" si="6"/>
        <v>0</v>
      </c>
      <c r="W59" s="270">
        <f t="shared" si="1"/>
        <v>0</v>
      </c>
      <c r="X59" s="218"/>
      <c r="Y59" s="219"/>
      <c r="Z59" s="220"/>
      <c r="AA59" s="221"/>
      <c r="AB59" s="219"/>
      <c r="AC59" s="219"/>
      <c r="AD59" s="218"/>
      <c r="AE59" s="219"/>
      <c r="AF59" s="220"/>
      <c r="AG59" s="218"/>
      <c r="AH59" s="219"/>
      <c r="AI59" s="220"/>
      <c r="AJ59" s="218"/>
      <c r="AK59" s="219"/>
      <c r="AL59" s="219"/>
      <c r="AM59" s="224"/>
      <c r="AN59" s="225"/>
      <c r="AO59" s="226"/>
      <c r="AP59" s="229"/>
      <c r="AQ59" s="222"/>
      <c r="AR59" s="222"/>
      <c r="AS59" s="368"/>
      <c r="AT59" s="368"/>
    </row>
    <row r="60" spans="1:46" s="189" customFormat="1" ht="15.75" x14ac:dyDescent="0.25">
      <c r="A60" s="305"/>
      <c r="B60" s="211"/>
      <c r="C60" s="211"/>
      <c r="D60" s="212"/>
      <c r="E60" s="212"/>
      <c r="F60" s="212"/>
      <c r="G60" s="227"/>
      <c r="H60" s="212"/>
      <c r="I60" s="212"/>
      <c r="J60" s="211"/>
      <c r="K60" s="212"/>
      <c r="L60" s="471"/>
      <c r="M60" s="212"/>
      <c r="N60" s="212"/>
      <c r="O60" s="212"/>
      <c r="P60" s="212"/>
      <c r="Q60" s="257">
        <f t="shared" si="0"/>
        <v>0</v>
      </c>
      <c r="R60" s="258">
        <f t="shared" si="2"/>
        <v>0</v>
      </c>
      <c r="S60" s="268">
        <f t="shared" si="3"/>
        <v>0</v>
      </c>
      <c r="T60" s="268">
        <f t="shared" si="4"/>
        <v>0</v>
      </c>
      <c r="U60" s="268">
        <f t="shared" si="5"/>
        <v>0</v>
      </c>
      <c r="V60" s="269">
        <f t="shared" si="6"/>
        <v>0</v>
      </c>
      <c r="W60" s="270">
        <f t="shared" si="1"/>
        <v>0</v>
      </c>
      <c r="X60" s="218"/>
      <c r="Y60" s="219"/>
      <c r="Z60" s="220"/>
      <c r="AA60" s="221"/>
      <c r="AB60" s="219"/>
      <c r="AC60" s="219"/>
      <c r="AD60" s="218"/>
      <c r="AE60" s="219"/>
      <c r="AF60" s="220"/>
      <c r="AG60" s="218"/>
      <c r="AH60" s="219"/>
      <c r="AI60" s="220"/>
      <c r="AJ60" s="218"/>
      <c r="AK60" s="219"/>
      <c r="AL60" s="219"/>
      <c r="AM60" s="224"/>
      <c r="AN60" s="225"/>
      <c r="AO60" s="226"/>
      <c r="AP60" s="229"/>
      <c r="AQ60" s="222"/>
      <c r="AR60" s="222"/>
      <c r="AS60" s="368"/>
      <c r="AT60" s="368"/>
    </row>
    <row r="61" spans="1:46" s="189" customFormat="1" ht="15.75" x14ac:dyDescent="0.25">
      <c r="A61" s="305"/>
      <c r="B61" s="211"/>
      <c r="C61" s="211"/>
      <c r="D61" s="212"/>
      <c r="E61" s="212"/>
      <c r="F61" s="212"/>
      <c r="G61" s="213"/>
      <c r="H61" s="212"/>
      <c r="I61" s="212"/>
      <c r="J61" s="361"/>
      <c r="K61" s="212"/>
      <c r="L61" s="471"/>
      <c r="M61" s="212"/>
      <c r="N61" s="212"/>
      <c r="O61" s="212"/>
      <c r="P61" s="212"/>
      <c r="Q61" s="257">
        <f t="shared" si="0"/>
        <v>0</v>
      </c>
      <c r="R61" s="258">
        <f t="shared" si="2"/>
        <v>0</v>
      </c>
      <c r="S61" s="268">
        <f t="shared" si="3"/>
        <v>0</v>
      </c>
      <c r="T61" s="268">
        <f t="shared" si="4"/>
        <v>0</v>
      </c>
      <c r="U61" s="268">
        <f t="shared" si="5"/>
        <v>0</v>
      </c>
      <c r="V61" s="269">
        <f t="shared" si="6"/>
        <v>0</v>
      </c>
      <c r="W61" s="270">
        <f t="shared" si="1"/>
        <v>0</v>
      </c>
      <c r="X61" s="218"/>
      <c r="Y61" s="219"/>
      <c r="Z61" s="220"/>
      <c r="AA61" s="221"/>
      <c r="AB61" s="219"/>
      <c r="AC61" s="219"/>
      <c r="AD61" s="218"/>
      <c r="AE61" s="219"/>
      <c r="AF61" s="220"/>
      <c r="AG61" s="218"/>
      <c r="AH61" s="219"/>
      <c r="AI61" s="220"/>
      <c r="AJ61" s="218"/>
      <c r="AK61" s="219"/>
      <c r="AL61" s="219"/>
      <c r="AM61" s="224"/>
      <c r="AN61" s="225"/>
      <c r="AO61" s="226"/>
      <c r="AP61" s="229"/>
      <c r="AQ61" s="222"/>
      <c r="AR61" s="222"/>
      <c r="AS61" s="368"/>
      <c r="AT61" s="368"/>
    </row>
    <row r="62" spans="1:46" s="189" customFormat="1" ht="15.75" x14ac:dyDescent="0.25">
      <c r="A62" s="305"/>
      <c r="B62" s="211"/>
      <c r="C62" s="211"/>
      <c r="D62" s="212"/>
      <c r="E62" s="212"/>
      <c r="F62" s="212"/>
      <c r="G62" s="227"/>
      <c r="H62" s="212"/>
      <c r="I62" s="212"/>
      <c r="J62" s="211"/>
      <c r="K62" s="212"/>
      <c r="L62" s="471"/>
      <c r="M62" s="212"/>
      <c r="N62" s="212"/>
      <c r="O62" s="212"/>
      <c r="P62" s="212"/>
      <c r="Q62" s="257">
        <f t="shared" si="0"/>
        <v>0</v>
      </c>
      <c r="R62" s="258">
        <f t="shared" si="2"/>
        <v>0</v>
      </c>
      <c r="S62" s="268">
        <f t="shared" si="3"/>
        <v>0</v>
      </c>
      <c r="T62" s="268">
        <f t="shared" si="4"/>
        <v>0</v>
      </c>
      <c r="U62" s="268">
        <f t="shared" si="5"/>
        <v>0</v>
      </c>
      <c r="V62" s="269">
        <f t="shared" si="6"/>
        <v>0</v>
      </c>
      <c r="W62" s="270">
        <f t="shared" si="1"/>
        <v>0</v>
      </c>
      <c r="X62" s="218"/>
      <c r="Y62" s="219"/>
      <c r="Z62" s="220"/>
      <c r="AA62" s="221"/>
      <c r="AB62" s="219"/>
      <c r="AC62" s="219"/>
      <c r="AD62" s="218"/>
      <c r="AE62" s="219"/>
      <c r="AF62" s="220"/>
      <c r="AG62" s="218"/>
      <c r="AH62" s="219"/>
      <c r="AI62" s="220"/>
      <c r="AJ62" s="218"/>
      <c r="AK62" s="219"/>
      <c r="AL62" s="219"/>
      <c r="AM62" s="224"/>
      <c r="AN62" s="225"/>
      <c r="AO62" s="226"/>
      <c r="AP62" s="229"/>
      <c r="AQ62" s="222"/>
      <c r="AR62" s="222"/>
      <c r="AS62" s="368"/>
      <c r="AT62" s="368"/>
    </row>
    <row r="63" spans="1:46" s="189" customFormat="1" ht="15.75" x14ac:dyDescent="0.25">
      <c r="A63" s="305"/>
      <c r="B63" s="211"/>
      <c r="C63" s="211"/>
      <c r="D63" s="212"/>
      <c r="E63" s="212"/>
      <c r="F63" s="212"/>
      <c r="G63" s="227"/>
      <c r="H63" s="212"/>
      <c r="I63" s="212"/>
      <c r="J63" s="211"/>
      <c r="K63" s="212"/>
      <c r="L63" s="471"/>
      <c r="M63" s="212"/>
      <c r="N63" s="212"/>
      <c r="O63" s="212"/>
      <c r="P63" s="212"/>
      <c r="Q63" s="257">
        <f t="shared" si="0"/>
        <v>0</v>
      </c>
      <c r="R63" s="258">
        <f t="shared" si="2"/>
        <v>0</v>
      </c>
      <c r="S63" s="268">
        <f t="shared" si="3"/>
        <v>0</v>
      </c>
      <c r="T63" s="268">
        <f t="shared" si="4"/>
        <v>0</v>
      </c>
      <c r="U63" s="268">
        <f t="shared" si="5"/>
        <v>0</v>
      </c>
      <c r="V63" s="269">
        <f t="shared" si="6"/>
        <v>0</v>
      </c>
      <c r="W63" s="270">
        <f t="shared" si="1"/>
        <v>0</v>
      </c>
      <c r="X63" s="218"/>
      <c r="Y63" s="219"/>
      <c r="Z63" s="220"/>
      <c r="AA63" s="221"/>
      <c r="AB63" s="219"/>
      <c r="AC63" s="219"/>
      <c r="AD63" s="218"/>
      <c r="AE63" s="219"/>
      <c r="AF63" s="220"/>
      <c r="AG63" s="218"/>
      <c r="AH63" s="219"/>
      <c r="AI63" s="220"/>
      <c r="AJ63" s="218"/>
      <c r="AK63" s="219"/>
      <c r="AL63" s="219"/>
      <c r="AM63" s="224"/>
      <c r="AN63" s="225"/>
      <c r="AO63" s="226"/>
      <c r="AP63" s="229"/>
      <c r="AQ63" s="222"/>
      <c r="AR63" s="222"/>
      <c r="AS63" s="368"/>
      <c r="AT63" s="368"/>
    </row>
    <row r="64" spans="1:46" s="142" customFormat="1" ht="15.75" x14ac:dyDescent="0.25">
      <c r="A64" s="305"/>
      <c r="B64" s="211"/>
      <c r="C64" s="211"/>
      <c r="D64" s="212"/>
      <c r="E64" s="212"/>
      <c r="F64" s="212"/>
      <c r="G64" s="227"/>
      <c r="H64" s="212"/>
      <c r="I64" s="212"/>
      <c r="J64" s="212"/>
      <c r="K64" s="212"/>
      <c r="L64" s="471"/>
      <c r="M64" s="212"/>
      <c r="N64" s="212"/>
      <c r="O64" s="212"/>
      <c r="P64" s="212"/>
      <c r="Q64" s="257">
        <f t="shared" si="0"/>
        <v>0</v>
      </c>
      <c r="R64" s="258">
        <f t="shared" si="2"/>
        <v>0</v>
      </c>
      <c r="S64" s="268">
        <f t="shared" si="3"/>
        <v>0</v>
      </c>
      <c r="T64" s="268">
        <f t="shared" si="4"/>
        <v>0</v>
      </c>
      <c r="U64" s="268">
        <f t="shared" si="5"/>
        <v>0</v>
      </c>
      <c r="V64" s="269">
        <f t="shared" si="6"/>
        <v>0</v>
      </c>
      <c r="W64" s="270">
        <f t="shared" si="1"/>
        <v>0</v>
      </c>
      <c r="X64" s="218"/>
      <c r="Y64" s="219"/>
      <c r="Z64" s="220"/>
      <c r="AA64" s="221"/>
      <c r="AB64" s="219"/>
      <c r="AC64" s="219"/>
      <c r="AD64" s="218"/>
      <c r="AE64" s="219"/>
      <c r="AF64" s="220"/>
      <c r="AG64" s="218"/>
      <c r="AH64" s="219"/>
      <c r="AI64" s="220"/>
      <c r="AJ64" s="218"/>
      <c r="AK64" s="219"/>
      <c r="AL64" s="219"/>
      <c r="AM64" s="224"/>
      <c r="AN64" s="225"/>
      <c r="AO64" s="226"/>
      <c r="AP64" s="229"/>
      <c r="AQ64" s="222"/>
      <c r="AR64" s="222"/>
      <c r="AS64" s="368"/>
      <c r="AT64" s="368"/>
    </row>
    <row r="65" spans="1:46" s="142" customFormat="1" ht="15.75" x14ac:dyDescent="0.25">
      <c r="A65" s="305"/>
      <c r="B65" s="211"/>
      <c r="C65" s="211"/>
      <c r="D65" s="212"/>
      <c r="E65" s="212"/>
      <c r="F65" s="212"/>
      <c r="G65" s="227"/>
      <c r="H65" s="212"/>
      <c r="I65" s="212"/>
      <c r="J65" s="212"/>
      <c r="K65" s="212"/>
      <c r="L65" s="471"/>
      <c r="M65" s="212"/>
      <c r="N65" s="212"/>
      <c r="O65" s="212"/>
      <c r="P65" s="212"/>
      <c r="Q65" s="257">
        <f t="shared" si="0"/>
        <v>0</v>
      </c>
      <c r="R65" s="258">
        <f t="shared" si="2"/>
        <v>0</v>
      </c>
      <c r="S65" s="268">
        <f t="shared" si="3"/>
        <v>0</v>
      </c>
      <c r="T65" s="268">
        <f t="shared" si="4"/>
        <v>0</v>
      </c>
      <c r="U65" s="268">
        <f t="shared" si="5"/>
        <v>0</v>
      </c>
      <c r="V65" s="269">
        <f t="shared" si="6"/>
        <v>0</v>
      </c>
      <c r="W65" s="270">
        <f t="shared" si="1"/>
        <v>0</v>
      </c>
      <c r="X65" s="218"/>
      <c r="Y65" s="219"/>
      <c r="Z65" s="220"/>
      <c r="AA65" s="221"/>
      <c r="AB65" s="219"/>
      <c r="AC65" s="219"/>
      <c r="AD65" s="218"/>
      <c r="AE65" s="219"/>
      <c r="AF65" s="220"/>
      <c r="AG65" s="218"/>
      <c r="AH65" s="219"/>
      <c r="AI65" s="220"/>
      <c r="AJ65" s="218"/>
      <c r="AK65" s="219"/>
      <c r="AL65" s="219"/>
      <c r="AM65" s="224"/>
      <c r="AN65" s="225"/>
      <c r="AO65" s="226"/>
      <c r="AP65" s="229"/>
      <c r="AQ65" s="222"/>
      <c r="AR65" s="222"/>
      <c r="AS65" s="368"/>
      <c r="AT65" s="368"/>
    </row>
    <row r="66" spans="1:46" s="142" customFormat="1" ht="15.75" x14ac:dyDescent="0.25">
      <c r="A66" s="305"/>
      <c r="B66" s="211"/>
      <c r="C66" s="211"/>
      <c r="D66" s="212"/>
      <c r="E66" s="212"/>
      <c r="F66" s="212"/>
      <c r="G66" s="213"/>
      <c r="H66" s="212"/>
      <c r="I66" s="212"/>
      <c r="J66" s="211"/>
      <c r="K66" s="212"/>
      <c r="L66" s="471"/>
      <c r="M66" s="212"/>
      <c r="N66" s="212"/>
      <c r="O66" s="212"/>
      <c r="P66" s="212"/>
      <c r="Q66" s="257">
        <f t="shared" si="0"/>
        <v>0</v>
      </c>
      <c r="R66" s="258">
        <f t="shared" si="2"/>
        <v>0</v>
      </c>
      <c r="S66" s="268">
        <f t="shared" si="3"/>
        <v>0</v>
      </c>
      <c r="T66" s="268">
        <f t="shared" si="4"/>
        <v>0</v>
      </c>
      <c r="U66" s="268">
        <f t="shared" si="5"/>
        <v>0</v>
      </c>
      <c r="V66" s="269">
        <f t="shared" si="6"/>
        <v>0</v>
      </c>
      <c r="W66" s="270">
        <f t="shared" si="1"/>
        <v>0</v>
      </c>
      <c r="X66" s="218"/>
      <c r="Y66" s="219"/>
      <c r="Z66" s="220"/>
      <c r="AA66" s="221"/>
      <c r="AB66" s="219"/>
      <c r="AC66" s="219"/>
      <c r="AD66" s="218"/>
      <c r="AE66" s="219"/>
      <c r="AF66" s="220"/>
      <c r="AG66" s="218"/>
      <c r="AH66" s="219"/>
      <c r="AI66" s="220"/>
      <c r="AJ66" s="218"/>
      <c r="AK66" s="219"/>
      <c r="AL66" s="219"/>
      <c r="AM66" s="224"/>
      <c r="AN66" s="225"/>
      <c r="AO66" s="226"/>
      <c r="AP66" s="229"/>
      <c r="AQ66" s="222"/>
      <c r="AR66" s="368"/>
      <c r="AS66" s="368"/>
      <c r="AT66" s="368"/>
    </row>
    <row r="67" spans="1:46" s="142" customFormat="1" ht="15.75" x14ac:dyDescent="0.25">
      <c r="A67" s="305"/>
      <c r="B67" s="211"/>
      <c r="C67" s="211"/>
      <c r="D67" s="212"/>
      <c r="E67" s="212"/>
      <c r="F67" s="212"/>
      <c r="G67" s="213"/>
      <c r="H67" s="212"/>
      <c r="I67" s="212"/>
      <c r="J67" s="211"/>
      <c r="K67" s="212"/>
      <c r="L67" s="471"/>
      <c r="M67" s="212"/>
      <c r="N67" s="212"/>
      <c r="O67" s="212"/>
      <c r="P67" s="212"/>
      <c r="Q67" s="257">
        <f t="shared" si="0"/>
        <v>0</v>
      </c>
      <c r="R67" s="258">
        <f t="shared" si="2"/>
        <v>0</v>
      </c>
      <c r="S67" s="268">
        <f t="shared" si="3"/>
        <v>0</v>
      </c>
      <c r="T67" s="268">
        <f t="shared" si="4"/>
        <v>0</v>
      </c>
      <c r="U67" s="268">
        <f t="shared" si="5"/>
        <v>0</v>
      </c>
      <c r="V67" s="269">
        <f t="shared" si="6"/>
        <v>0</v>
      </c>
      <c r="W67" s="270">
        <f t="shared" si="1"/>
        <v>0</v>
      </c>
      <c r="X67" s="218"/>
      <c r="Y67" s="219"/>
      <c r="Z67" s="220"/>
      <c r="AA67" s="221"/>
      <c r="AB67" s="219"/>
      <c r="AC67" s="219"/>
      <c r="AD67" s="218"/>
      <c r="AE67" s="219"/>
      <c r="AF67" s="220"/>
      <c r="AG67" s="218"/>
      <c r="AH67" s="219"/>
      <c r="AI67" s="220"/>
      <c r="AJ67" s="218"/>
      <c r="AK67" s="219"/>
      <c r="AL67" s="219"/>
      <c r="AM67" s="224"/>
      <c r="AN67" s="225"/>
      <c r="AO67" s="226"/>
      <c r="AP67" s="229"/>
      <c r="AQ67" s="222"/>
      <c r="AR67" s="368"/>
      <c r="AS67" s="368"/>
      <c r="AT67" s="368"/>
    </row>
    <row r="68" spans="1:46" s="142" customFormat="1" ht="15.75" x14ac:dyDescent="0.25">
      <c r="A68" s="305"/>
      <c r="B68" s="211"/>
      <c r="C68" s="211"/>
      <c r="D68" s="212"/>
      <c r="E68" s="212"/>
      <c r="F68" s="212"/>
      <c r="G68" s="213"/>
      <c r="H68" s="213"/>
      <c r="I68" s="213"/>
      <c r="J68" s="214"/>
      <c r="K68" s="213"/>
      <c r="L68" s="472"/>
      <c r="M68" s="213"/>
      <c r="N68" s="213"/>
      <c r="O68" s="213"/>
      <c r="P68" s="213"/>
      <c r="Q68" s="257">
        <f t="shared" si="0"/>
        <v>0</v>
      </c>
      <c r="R68" s="258">
        <f t="shared" si="2"/>
        <v>0</v>
      </c>
      <c r="S68" s="268">
        <f t="shared" si="3"/>
        <v>0</v>
      </c>
      <c r="T68" s="268">
        <f t="shared" si="4"/>
        <v>0</v>
      </c>
      <c r="U68" s="268">
        <f t="shared" si="5"/>
        <v>0</v>
      </c>
      <c r="V68" s="269">
        <f t="shared" si="6"/>
        <v>0</v>
      </c>
      <c r="W68" s="270">
        <f t="shared" si="1"/>
        <v>0</v>
      </c>
      <c r="X68" s="230"/>
      <c r="Y68" s="231"/>
      <c r="Z68" s="226"/>
      <c r="AA68" s="232"/>
      <c r="AB68" s="231"/>
      <c r="AC68" s="231"/>
      <c r="AD68" s="230"/>
      <c r="AE68" s="231"/>
      <c r="AF68" s="226"/>
      <c r="AG68" s="230"/>
      <c r="AH68" s="231"/>
      <c r="AI68" s="226"/>
      <c r="AJ68" s="230"/>
      <c r="AK68" s="231"/>
      <c r="AL68" s="231"/>
      <c r="AM68" s="224"/>
      <c r="AN68" s="225"/>
      <c r="AO68" s="226"/>
      <c r="AP68" s="366"/>
      <c r="AQ68" s="222"/>
      <c r="AR68" s="368"/>
      <c r="AS68" s="368"/>
      <c r="AT68" s="368"/>
    </row>
    <row r="69" spans="1:46" s="142" customFormat="1" ht="15.75" x14ac:dyDescent="0.25">
      <c r="A69" s="305"/>
      <c r="B69" s="211"/>
      <c r="C69" s="211"/>
      <c r="D69" s="212"/>
      <c r="E69" s="212"/>
      <c r="F69" s="212"/>
      <c r="G69" s="213"/>
      <c r="H69" s="213"/>
      <c r="I69" s="213"/>
      <c r="J69" s="214"/>
      <c r="K69" s="213"/>
      <c r="L69" s="472"/>
      <c r="M69" s="213"/>
      <c r="N69" s="213"/>
      <c r="O69" s="213"/>
      <c r="P69" s="213"/>
      <c r="Q69" s="257">
        <f t="shared" si="0"/>
        <v>0</v>
      </c>
      <c r="R69" s="258">
        <f t="shared" si="2"/>
        <v>0</v>
      </c>
      <c r="S69" s="268">
        <f t="shared" si="3"/>
        <v>0</v>
      </c>
      <c r="T69" s="268">
        <f t="shared" si="4"/>
        <v>0</v>
      </c>
      <c r="U69" s="268">
        <f t="shared" si="5"/>
        <v>0</v>
      </c>
      <c r="V69" s="269">
        <f t="shared" si="6"/>
        <v>0</v>
      </c>
      <c r="W69" s="270">
        <f t="shared" si="1"/>
        <v>0</v>
      </c>
      <c r="X69" s="230"/>
      <c r="Y69" s="231"/>
      <c r="Z69" s="226"/>
      <c r="AA69" s="232"/>
      <c r="AB69" s="231"/>
      <c r="AC69" s="231"/>
      <c r="AD69" s="230"/>
      <c r="AE69" s="231"/>
      <c r="AF69" s="226"/>
      <c r="AG69" s="230"/>
      <c r="AH69" s="231"/>
      <c r="AI69" s="226"/>
      <c r="AJ69" s="230"/>
      <c r="AK69" s="231"/>
      <c r="AL69" s="231"/>
      <c r="AM69" s="224"/>
      <c r="AN69" s="225"/>
      <c r="AO69" s="226"/>
      <c r="AP69" s="366"/>
      <c r="AQ69" s="222"/>
      <c r="AR69" s="368"/>
      <c r="AS69" s="368"/>
      <c r="AT69" s="368"/>
    </row>
    <row r="70" spans="1:46" s="189" customFormat="1" ht="15.75" x14ac:dyDescent="0.25">
      <c r="A70" s="305"/>
      <c r="B70" s="211"/>
      <c r="C70" s="211"/>
      <c r="D70" s="212"/>
      <c r="E70" s="212"/>
      <c r="F70" s="212"/>
      <c r="G70" s="213"/>
      <c r="H70" s="212"/>
      <c r="I70" s="212"/>
      <c r="J70" s="361"/>
      <c r="K70" s="212"/>
      <c r="L70" s="471"/>
      <c r="M70" s="212"/>
      <c r="N70" s="212"/>
      <c r="O70" s="212"/>
      <c r="P70" s="212"/>
      <c r="Q70" s="257">
        <f t="shared" si="0"/>
        <v>0</v>
      </c>
      <c r="R70" s="258">
        <f t="shared" si="2"/>
        <v>0</v>
      </c>
      <c r="S70" s="268">
        <f t="shared" si="3"/>
        <v>0</v>
      </c>
      <c r="T70" s="268">
        <f t="shared" si="4"/>
        <v>0</v>
      </c>
      <c r="U70" s="268">
        <f t="shared" si="5"/>
        <v>0</v>
      </c>
      <c r="V70" s="269">
        <f t="shared" si="6"/>
        <v>0</v>
      </c>
      <c r="W70" s="270">
        <f t="shared" si="1"/>
        <v>0</v>
      </c>
      <c r="X70" s="218"/>
      <c r="Y70" s="219"/>
      <c r="Z70" s="220"/>
      <c r="AA70" s="221"/>
      <c r="AB70" s="219"/>
      <c r="AC70" s="219"/>
      <c r="AD70" s="218"/>
      <c r="AE70" s="219"/>
      <c r="AF70" s="220"/>
      <c r="AG70" s="218"/>
      <c r="AH70" s="219"/>
      <c r="AI70" s="220"/>
      <c r="AJ70" s="218"/>
      <c r="AK70" s="219"/>
      <c r="AL70" s="219"/>
      <c r="AM70" s="224"/>
      <c r="AN70" s="225"/>
      <c r="AO70" s="226"/>
      <c r="AP70" s="229"/>
      <c r="AQ70" s="222"/>
      <c r="AR70" s="222"/>
      <c r="AS70" s="368"/>
      <c r="AT70" s="368"/>
    </row>
    <row r="71" spans="1:46" s="189" customFormat="1" ht="15.75" x14ac:dyDescent="0.25">
      <c r="A71" s="305"/>
      <c r="B71" s="211"/>
      <c r="C71" s="211"/>
      <c r="D71" s="212"/>
      <c r="E71" s="212"/>
      <c r="F71" s="212"/>
      <c r="G71" s="227"/>
      <c r="H71" s="212"/>
      <c r="I71" s="212"/>
      <c r="J71" s="212"/>
      <c r="K71" s="212"/>
      <c r="L71" s="471"/>
      <c r="M71" s="212"/>
      <c r="N71" s="212"/>
      <c r="O71" s="212"/>
      <c r="P71" s="212"/>
      <c r="Q71" s="257">
        <f t="shared" si="0"/>
        <v>0</v>
      </c>
      <c r="R71" s="258">
        <f t="shared" si="2"/>
        <v>0</v>
      </c>
      <c r="S71" s="268">
        <f t="shared" si="3"/>
        <v>0</v>
      </c>
      <c r="T71" s="268">
        <f t="shared" si="4"/>
        <v>0</v>
      </c>
      <c r="U71" s="268">
        <f t="shared" si="5"/>
        <v>0</v>
      </c>
      <c r="V71" s="269">
        <f t="shared" si="6"/>
        <v>0</v>
      </c>
      <c r="W71" s="270">
        <f t="shared" si="1"/>
        <v>0</v>
      </c>
      <c r="X71" s="218"/>
      <c r="Y71" s="219"/>
      <c r="Z71" s="220"/>
      <c r="AA71" s="221"/>
      <c r="AB71" s="219"/>
      <c r="AC71" s="219"/>
      <c r="AD71" s="218"/>
      <c r="AE71" s="219"/>
      <c r="AF71" s="220"/>
      <c r="AG71" s="218"/>
      <c r="AH71" s="219"/>
      <c r="AI71" s="220"/>
      <c r="AJ71" s="218"/>
      <c r="AK71" s="219"/>
      <c r="AL71" s="219"/>
      <c r="AM71" s="224"/>
      <c r="AN71" s="225"/>
      <c r="AO71" s="226"/>
      <c r="AP71" s="229"/>
      <c r="AQ71" s="222"/>
      <c r="AR71" s="222"/>
      <c r="AS71" s="368"/>
      <c r="AT71" s="368"/>
    </row>
    <row r="72" spans="1:46" s="142" customFormat="1" ht="15.75" x14ac:dyDescent="0.25">
      <c r="A72" s="305"/>
      <c r="B72" s="211"/>
      <c r="C72" s="211"/>
      <c r="D72" s="212"/>
      <c r="E72" s="212"/>
      <c r="F72" s="213"/>
      <c r="G72" s="227"/>
      <c r="H72" s="213"/>
      <c r="I72" s="214"/>
      <c r="J72" s="214"/>
      <c r="K72" s="214"/>
      <c r="L72" s="473"/>
      <c r="M72" s="213"/>
      <c r="N72" s="213"/>
      <c r="O72" s="213"/>
      <c r="P72" s="212"/>
      <c r="Q72" s="257">
        <f t="shared" si="0"/>
        <v>0</v>
      </c>
      <c r="R72" s="258">
        <f t="shared" si="2"/>
        <v>0</v>
      </c>
      <c r="S72" s="268">
        <f t="shared" si="3"/>
        <v>0</v>
      </c>
      <c r="T72" s="268">
        <f t="shared" si="4"/>
        <v>0</v>
      </c>
      <c r="U72" s="268">
        <f t="shared" si="5"/>
        <v>0</v>
      </c>
      <c r="V72" s="269">
        <f t="shared" si="6"/>
        <v>0</v>
      </c>
      <c r="W72" s="270">
        <f t="shared" si="1"/>
        <v>0</v>
      </c>
      <c r="X72" s="230"/>
      <c r="Y72" s="231"/>
      <c r="Z72" s="226"/>
      <c r="AA72" s="232"/>
      <c r="AB72" s="231"/>
      <c r="AC72" s="231"/>
      <c r="AD72" s="233"/>
      <c r="AE72" s="234"/>
      <c r="AF72" s="235"/>
      <c r="AG72" s="233"/>
      <c r="AH72" s="234"/>
      <c r="AI72" s="235"/>
      <c r="AJ72" s="233"/>
      <c r="AK72" s="234"/>
      <c r="AL72" s="236"/>
      <c r="AM72" s="233"/>
      <c r="AN72" s="234"/>
      <c r="AO72" s="235"/>
      <c r="AP72" s="366"/>
      <c r="AQ72" s="222"/>
      <c r="AR72" s="368"/>
      <c r="AS72" s="368"/>
      <c r="AT72" s="368"/>
    </row>
    <row r="73" spans="1:46" s="142" customFormat="1" ht="15.75" x14ac:dyDescent="0.25">
      <c r="A73" s="305"/>
      <c r="B73" s="211"/>
      <c r="C73" s="211"/>
      <c r="D73" s="212"/>
      <c r="E73" s="212"/>
      <c r="F73" s="213"/>
      <c r="G73" s="227"/>
      <c r="H73" s="213"/>
      <c r="I73" s="214"/>
      <c r="J73" s="214"/>
      <c r="K73" s="214"/>
      <c r="L73" s="473"/>
      <c r="M73" s="213"/>
      <c r="N73" s="213"/>
      <c r="O73" s="213"/>
      <c r="P73" s="212"/>
      <c r="Q73" s="257">
        <f t="shared" si="0"/>
        <v>0</v>
      </c>
      <c r="R73" s="258">
        <f t="shared" si="2"/>
        <v>0</v>
      </c>
      <c r="S73" s="268">
        <f t="shared" si="3"/>
        <v>0</v>
      </c>
      <c r="T73" s="268">
        <f t="shared" si="4"/>
        <v>0</v>
      </c>
      <c r="U73" s="268">
        <f t="shared" si="5"/>
        <v>0</v>
      </c>
      <c r="V73" s="269">
        <f t="shared" si="6"/>
        <v>0</v>
      </c>
      <c r="W73" s="270">
        <f t="shared" si="1"/>
        <v>0</v>
      </c>
      <c r="X73" s="230"/>
      <c r="Y73" s="231"/>
      <c r="Z73" s="226"/>
      <c r="AA73" s="232"/>
      <c r="AB73" s="231"/>
      <c r="AC73" s="226"/>
      <c r="AD73" s="232"/>
      <c r="AE73" s="231"/>
      <c r="AF73" s="226"/>
      <c r="AG73" s="232"/>
      <c r="AH73" s="231"/>
      <c r="AI73" s="226"/>
      <c r="AJ73" s="232"/>
      <c r="AK73" s="231"/>
      <c r="AL73" s="231"/>
      <c r="AM73" s="224"/>
      <c r="AN73" s="225"/>
      <c r="AO73" s="226"/>
      <c r="AP73" s="366"/>
      <c r="AQ73" s="222"/>
      <c r="AR73" s="368"/>
      <c r="AS73" s="368"/>
      <c r="AT73" s="368"/>
    </row>
    <row r="74" spans="1:46" s="142" customFormat="1" ht="15.75" x14ac:dyDescent="0.25">
      <c r="A74" s="305"/>
      <c r="B74" s="211"/>
      <c r="C74" s="211"/>
      <c r="D74" s="212"/>
      <c r="E74" s="212"/>
      <c r="F74" s="213"/>
      <c r="G74" s="227"/>
      <c r="H74" s="213"/>
      <c r="I74" s="214"/>
      <c r="J74" s="214"/>
      <c r="K74" s="214"/>
      <c r="L74" s="473"/>
      <c r="M74" s="213"/>
      <c r="N74" s="213"/>
      <c r="O74" s="213"/>
      <c r="P74" s="212"/>
      <c r="Q74" s="257">
        <f t="shared" si="0"/>
        <v>0</v>
      </c>
      <c r="R74" s="258">
        <f t="shared" si="2"/>
        <v>0</v>
      </c>
      <c r="S74" s="268">
        <f t="shared" si="3"/>
        <v>0</v>
      </c>
      <c r="T74" s="268">
        <f t="shared" si="4"/>
        <v>0</v>
      </c>
      <c r="U74" s="268">
        <f t="shared" si="5"/>
        <v>0</v>
      </c>
      <c r="V74" s="269">
        <f t="shared" si="6"/>
        <v>0</v>
      </c>
      <c r="W74" s="270">
        <f t="shared" si="1"/>
        <v>0</v>
      </c>
      <c r="X74" s="230"/>
      <c r="Y74" s="231"/>
      <c r="Z74" s="226"/>
      <c r="AA74" s="232"/>
      <c r="AB74" s="231"/>
      <c r="AC74" s="226"/>
      <c r="AD74" s="232"/>
      <c r="AE74" s="231"/>
      <c r="AF74" s="226"/>
      <c r="AG74" s="232"/>
      <c r="AH74" s="231"/>
      <c r="AI74" s="226"/>
      <c r="AJ74" s="232"/>
      <c r="AK74" s="231"/>
      <c r="AL74" s="231"/>
      <c r="AM74" s="224"/>
      <c r="AN74" s="225"/>
      <c r="AO74" s="226"/>
      <c r="AP74" s="366"/>
      <c r="AQ74" s="222"/>
      <c r="AR74" s="368"/>
      <c r="AS74" s="368"/>
      <c r="AT74" s="368"/>
    </row>
    <row r="75" spans="1:46" s="142" customFormat="1" ht="15.75" x14ac:dyDescent="0.25">
      <c r="A75" s="305"/>
      <c r="B75" s="211"/>
      <c r="C75" s="211"/>
      <c r="D75" s="212"/>
      <c r="E75" s="212"/>
      <c r="F75" s="213"/>
      <c r="G75" s="227"/>
      <c r="H75" s="213"/>
      <c r="I75" s="214"/>
      <c r="J75" s="214"/>
      <c r="K75" s="214"/>
      <c r="L75" s="473"/>
      <c r="M75" s="213"/>
      <c r="N75" s="213"/>
      <c r="O75" s="213"/>
      <c r="P75" s="212"/>
      <c r="Q75" s="257">
        <f t="shared" si="0"/>
        <v>0</v>
      </c>
      <c r="R75" s="258">
        <f t="shared" si="2"/>
        <v>0</v>
      </c>
      <c r="S75" s="268">
        <f t="shared" si="3"/>
        <v>0</v>
      </c>
      <c r="T75" s="268">
        <f t="shared" si="4"/>
        <v>0</v>
      </c>
      <c r="U75" s="268">
        <f t="shared" si="5"/>
        <v>0</v>
      </c>
      <c r="V75" s="269">
        <f t="shared" si="6"/>
        <v>0</v>
      </c>
      <c r="W75" s="270">
        <f t="shared" si="1"/>
        <v>0</v>
      </c>
      <c r="X75" s="230"/>
      <c r="Y75" s="231"/>
      <c r="Z75" s="226"/>
      <c r="AA75" s="232"/>
      <c r="AB75" s="231"/>
      <c r="AC75" s="226"/>
      <c r="AD75" s="232"/>
      <c r="AE75" s="231"/>
      <c r="AF75" s="226"/>
      <c r="AG75" s="232"/>
      <c r="AH75" s="231"/>
      <c r="AI75" s="226"/>
      <c r="AJ75" s="232"/>
      <c r="AK75" s="231"/>
      <c r="AL75" s="231"/>
      <c r="AM75" s="224"/>
      <c r="AN75" s="225"/>
      <c r="AO75" s="226"/>
      <c r="AP75" s="366"/>
      <c r="AQ75" s="222"/>
      <c r="AR75" s="368"/>
      <c r="AS75" s="368"/>
      <c r="AT75" s="368"/>
    </row>
    <row r="76" spans="1:46" s="142" customFormat="1" ht="15.75" x14ac:dyDescent="0.25">
      <c r="A76" s="305"/>
      <c r="B76" s="211"/>
      <c r="C76" s="211"/>
      <c r="D76" s="212"/>
      <c r="E76" s="212"/>
      <c r="F76" s="213"/>
      <c r="G76" s="227"/>
      <c r="H76" s="213"/>
      <c r="I76" s="214"/>
      <c r="J76" s="214"/>
      <c r="K76" s="214"/>
      <c r="L76" s="473"/>
      <c r="M76" s="213"/>
      <c r="N76" s="213"/>
      <c r="O76" s="213"/>
      <c r="P76" s="212"/>
      <c r="Q76" s="257">
        <f t="shared" si="0"/>
        <v>0</v>
      </c>
      <c r="R76" s="258">
        <f t="shared" si="2"/>
        <v>0</v>
      </c>
      <c r="S76" s="268">
        <f t="shared" si="3"/>
        <v>0</v>
      </c>
      <c r="T76" s="268">
        <f t="shared" si="4"/>
        <v>0</v>
      </c>
      <c r="U76" s="268">
        <f t="shared" si="5"/>
        <v>0</v>
      </c>
      <c r="V76" s="269">
        <f t="shared" si="6"/>
        <v>0</v>
      </c>
      <c r="W76" s="270">
        <f t="shared" si="1"/>
        <v>0</v>
      </c>
      <c r="X76" s="230"/>
      <c r="Y76" s="231"/>
      <c r="Z76" s="226"/>
      <c r="AA76" s="232"/>
      <c r="AB76" s="231"/>
      <c r="AC76" s="226"/>
      <c r="AD76" s="232"/>
      <c r="AE76" s="231"/>
      <c r="AF76" s="226"/>
      <c r="AG76" s="232"/>
      <c r="AH76" s="231"/>
      <c r="AI76" s="226"/>
      <c r="AJ76" s="232"/>
      <c r="AK76" s="231"/>
      <c r="AL76" s="231"/>
      <c r="AM76" s="224"/>
      <c r="AN76" s="225"/>
      <c r="AO76" s="226"/>
      <c r="AP76" s="366"/>
      <c r="AQ76" s="222"/>
      <c r="AR76" s="368"/>
      <c r="AS76" s="368"/>
      <c r="AT76" s="368"/>
    </row>
    <row r="77" spans="1:46" s="142" customFormat="1" ht="15.75" x14ac:dyDescent="0.25">
      <c r="A77" s="305"/>
      <c r="B77" s="211"/>
      <c r="C77" s="211"/>
      <c r="D77" s="212"/>
      <c r="E77" s="212"/>
      <c r="F77" s="213"/>
      <c r="G77" s="227"/>
      <c r="H77" s="213"/>
      <c r="I77" s="214"/>
      <c r="J77" s="214"/>
      <c r="K77" s="214"/>
      <c r="L77" s="473"/>
      <c r="M77" s="213"/>
      <c r="N77" s="213"/>
      <c r="O77" s="213"/>
      <c r="P77" s="212"/>
      <c r="Q77" s="257">
        <f t="shared" si="0"/>
        <v>0</v>
      </c>
      <c r="R77" s="258">
        <f t="shared" si="2"/>
        <v>0</v>
      </c>
      <c r="S77" s="268">
        <f t="shared" si="3"/>
        <v>0</v>
      </c>
      <c r="T77" s="268">
        <f t="shared" si="4"/>
        <v>0</v>
      </c>
      <c r="U77" s="268">
        <f t="shared" si="5"/>
        <v>0</v>
      </c>
      <c r="V77" s="269">
        <f t="shared" si="6"/>
        <v>0</v>
      </c>
      <c r="W77" s="270">
        <f t="shared" si="1"/>
        <v>0</v>
      </c>
      <c r="X77" s="230"/>
      <c r="Y77" s="231"/>
      <c r="Z77" s="226"/>
      <c r="AA77" s="232"/>
      <c r="AB77" s="231"/>
      <c r="AC77" s="231"/>
      <c r="AD77" s="233"/>
      <c r="AE77" s="234"/>
      <c r="AF77" s="235"/>
      <c r="AG77" s="233"/>
      <c r="AH77" s="234"/>
      <c r="AI77" s="235"/>
      <c r="AJ77" s="233"/>
      <c r="AK77" s="234"/>
      <c r="AL77" s="236"/>
      <c r="AM77" s="233"/>
      <c r="AN77" s="234"/>
      <c r="AO77" s="235"/>
      <c r="AP77" s="366"/>
      <c r="AQ77" s="222"/>
      <c r="AR77" s="368"/>
      <c r="AS77" s="368"/>
      <c r="AT77" s="368"/>
    </row>
    <row r="78" spans="1:46" s="142" customFormat="1" ht="15.75" x14ac:dyDescent="0.25">
      <c r="A78" s="305"/>
      <c r="B78" s="211"/>
      <c r="C78" s="211"/>
      <c r="D78" s="212"/>
      <c r="E78" s="212"/>
      <c r="F78" s="213"/>
      <c r="G78" s="227"/>
      <c r="H78" s="213"/>
      <c r="I78" s="214"/>
      <c r="J78" s="214"/>
      <c r="K78" s="214"/>
      <c r="L78" s="473"/>
      <c r="M78" s="213"/>
      <c r="N78" s="213"/>
      <c r="O78" s="213"/>
      <c r="P78" s="212"/>
      <c r="Q78" s="257">
        <f t="shared" si="0"/>
        <v>0</v>
      </c>
      <c r="R78" s="258">
        <f t="shared" si="2"/>
        <v>0</v>
      </c>
      <c r="S78" s="268">
        <f t="shared" si="3"/>
        <v>0</v>
      </c>
      <c r="T78" s="268">
        <f t="shared" si="4"/>
        <v>0</v>
      </c>
      <c r="U78" s="268">
        <f t="shared" si="5"/>
        <v>0</v>
      </c>
      <c r="V78" s="269">
        <f t="shared" si="6"/>
        <v>0</v>
      </c>
      <c r="W78" s="270">
        <f t="shared" si="1"/>
        <v>0</v>
      </c>
      <c r="X78" s="230"/>
      <c r="Y78" s="231"/>
      <c r="Z78" s="226"/>
      <c r="AA78" s="232"/>
      <c r="AB78" s="231"/>
      <c r="AC78" s="231"/>
      <c r="AD78" s="233"/>
      <c r="AE78" s="234"/>
      <c r="AF78" s="235"/>
      <c r="AG78" s="233"/>
      <c r="AH78" s="234"/>
      <c r="AI78" s="235"/>
      <c r="AJ78" s="233"/>
      <c r="AK78" s="234"/>
      <c r="AL78" s="236"/>
      <c r="AM78" s="233"/>
      <c r="AN78" s="234"/>
      <c r="AO78" s="235"/>
      <c r="AP78" s="366"/>
      <c r="AQ78" s="222"/>
      <c r="AR78" s="368"/>
      <c r="AS78" s="368"/>
      <c r="AT78" s="368"/>
    </row>
    <row r="79" spans="1:46" s="142" customFormat="1" ht="15.75" x14ac:dyDescent="0.25">
      <c r="A79" s="305"/>
      <c r="B79" s="211"/>
      <c r="C79" s="211"/>
      <c r="D79" s="212"/>
      <c r="E79" s="212"/>
      <c r="F79" s="213"/>
      <c r="G79" s="227"/>
      <c r="H79" s="213"/>
      <c r="I79" s="214"/>
      <c r="J79" s="214"/>
      <c r="K79" s="214"/>
      <c r="L79" s="473"/>
      <c r="M79" s="213"/>
      <c r="N79" s="213"/>
      <c r="O79" s="213"/>
      <c r="P79" s="212"/>
      <c r="Q79" s="257">
        <f t="shared" si="0"/>
        <v>0</v>
      </c>
      <c r="R79" s="258">
        <f t="shared" si="2"/>
        <v>0</v>
      </c>
      <c r="S79" s="268">
        <f t="shared" si="3"/>
        <v>0</v>
      </c>
      <c r="T79" s="268">
        <f t="shared" si="4"/>
        <v>0</v>
      </c>
      <c r="U79" s="268">
        <f t="shared" si="5"/>
        <v>0</v>
      </c>
      <c r="V79" s="269">
        <f t="shared" si="6"/>
        <v>0</v>
      </c>
      <c r="W79" s="270">
        <f t="shared" si="1"/>
        <v>0</v>
      </c>
      <c r="X79" s="230"/>
      <c r="Y79" s="231"/>
      <c r="Z79" s="226"/>
      <c r="AA79" s="232"/>
      <c r="AB79" s="231"/>
      <c r="AC79" s="231"/>
      <c r="AD79" s="233"/>
      <c r="AE79" s="234"/>
      <c r="AF79" s="235"/>
      <c r="AG79" s="233"/>
      <c r="AH79" s="234"/>
      <c r="AI79" s="235"/>
      <c r="AJ79" s="233"/>
      <c r="AK79" s="234"/>
      <c r="AL79" s="236"/>
      <c r="AM79" s="233"/>
      <c r="AN79" s="234"/>
      <c r="AO79" s="235"/>
      <c r="AP79" s="366"/>
      <c r="AQ79" s="222"/>
      <c r="AR79" s="368"/>
      <c r="AS79" s="368"/>
      <c r="AT79" s="368"/>
    </row>
    <row r="80" spans="1:46" s="142" customFormat="1" ht="15.75" x14ac:dyDescent="0.25">
      <c r="A80" s="305"/>
      <c r="B80" s="211"/>
      <c r="C80" s="211"/>
      <c r="D80" s="212"/>
      <c r="E80" s="212"/>
      <c r="F80" s="213"/>
      <c r="G80" s="227"/>
      <c r="H80" s="213"/>
      <c r="I80" s="214"/>
      <c r="J80" s="214"/>
      <c r="K80" s="214"/>
      <c r="L80" s="473"/>
      <c r="M80" s="213"/>
      <c r="N80" s="213"/>
      <c r="O80" s="213"/>
      <c r="P80" s="212"/>
      <c r="Q80" s="257">
        <f t="shared" si="0"/>
        <v>0</v>
      </c>
      <c r="R80" s="258">
        <f t="shared" si="2"/>
        <v>0</v>
      </c>
      <c r="S80" s="268">
        <f t="shared" si="3"/>
        <v>0</v>
      </c>
      <c r="T80" s="268">
        <f t="shared" si="4"/>
        <v>0</v>
      </c>
      <c r="U80" s="268">
        <f t="shared" si="5"/>
        <v>0</v>
      </c>
      <c r="V80" s="269">
        <f t="shared" si="6"/>
        <v>0</v>
      </c>
      <c r="W80" s="270">
        <f t="shared" si="1"/>
        <v>0</v>
      </c>
      <c r="X80" s="230"/>
      <c r="Y80" s="231"/>
      <c r="Z80" s="226"/>
      <c r="AA80" s="232"/>
      <c r="AB80" s="231"/>
      <c r="AC80" s="231"/>
      <c r="AD80" s="233"/>
      <c r="AE80" s="234"/>
      <c r="AF80" s="235"/>
      <c r="AG80" s="233"/>
      <c r="AH80" s="234"/>
      <c r="AI80" s="235"/>
      <c r="AJ80" s="233"/>
      <c r="AK80" s="234"/>
      <c r="AL80" s="236"/>
      <c r="AM80" s="233"/>
      <c r="AN80" s="234"/>
      <c r="AO80" s="235"/>
      <c r="AP80" s="366"/>
      <c r="AQ80" s="222"/>
      <c r="AR80" s="368"/>
      <c r="AS80" s="368"/>
      <c r="AT80" s="368"/>
    </row>
    <row r="81" spans="1:46" s="142" customFormat="1" ht="15.75" x14ac:dyDescent="0.25">
      <c r="A81" s="305"/>
      <c r="B81" s="211"/>
      <c r="C81" s="211"/>
      <c r="D81" s="212"/>
      <c r="E81" s="212"/>
      <c r="F81" s="213"/>
      <c r="G81" s="227"/>
      <c r="H81" s="213"/>
      <c r="I81" s="214"/>
      <c r="J81" s="214"/>
      <c r="K81" s="214"/>
      <c r="L81" s="473"/>
      <c r="M81" s="213"/>
      <c r="N81" s="213"/>
      <c r="O81" s="213"/>
      <c r="P81" s="212"/>
      <c r="Q81" s="257">
        <f t="shared" si="0"/>
        <v>0</v>
      </c>
      <c r="R81" s="258">
        <f t="shared" si="2"/>
        <v>0</v>
      </c>
      <c r="S81" s="268">
        <f t="shared" si="3"/>
        <v>0</v>
      </c>
      <c r="T81" s="268">
        <f t="shared" si="4"/>
        <v>0</v>
      </c>
      <c r="U81" s="268">
        <f t="shared" si="5"/>
        <v>0</v>
      </c>
      <c r="V81" s="269">
        <f t="shared" si="6"/>
        <v>0</v>
      </c>
      <c r="W81" s="270">
        <f t="shared" si="1"/>
        <v>0</v>
      </c>
      <c r="X81" s="230"/>
      <c r="Y81" s="231"/>
      <c r="Z81" s="226"/>
      <c r="AA81" s="232"/>
      <c r="AB81" s="231"/>
      <c r="AC81" s="231"/>
      <c r="AD81" s="233"/>
      <c r="AE81" s="234"/>
      <c r="AF81" s="235"/>
      <c r="AG81" s="233"/>
      <c r="AH81" s="234"/>
      <c r="AI81" s="235"/>
      <c r="AJ81" s="233"/>
      <c r="AK81" s="234"/>
      <c r="AL81" s="236"/>
      <c r="AM81" s="233"/>
      <c r="AN81" s="234"/>
      <c r="AO81" s="235"/>
      <c r="AP81" s="366"/>
      <c r="AQ81" s="222"/>
      <c r="AR81" s="368"/>
      <c r="AS81" s="368"/>
      <c r="AT81" s="368"/>
    </row>
    <row r="82" spans="1:46" s="142" customFormat="1" ht="15.75" x14ac:dyDescent="0.25">
      <c r="A82" s="305"/>
      <c r="B82" s="211"/>
      <c r="C82" s="211"/>
      <c r="D82" s="212"/>
      <c r="E82" s="212"/>
      <c r="F82" s="213"/>
      <c r="G82" s="227"/>
      <c r="H82" s="213"/>
      <c r="I82" s="214"/>
      <c r="J82" s="214"/>
      <c r="K82" s="214"/>
      <c r="L82" s="473"/>
      <c r="M82" s="213"/>
      <c r="N82" s="213"/>
      <c r="O82" s="213"/>
      <c r="P82" s="212"/>
      <c r="Q82" s="257">
        <f t="shared" si="0"/>
        <v>0</v>
      </c>
      <c r="R82" s="258">
        <f t="shared" si="2"/>
        <v>0</v>
      </c>
      <c r="S82" s="268">
        <f t="shared" si="3"/>
        <v>0</v>
      </c>
      <c r="T82" s="268">
        <f t="shared" si="4"/>
        <v>0</v>
      </c>
      <c r="U82" s="268">
        <f t="shared" si="5"/>
        <v>0</v>
      </c>
      <c r="V82" s="269">
        <f t="shared" si="6"/>
        <v>0</v>
      </c>
      <c r="W82" s="270">
        <f t="shared" si="1"/>
        <v>0</v>
      </c>
      <c r="X82" s="230"/>
      <c r="Y82" s="231"/>
      <c r="Z82" s="226"/>
      <c r="AA82" s="232"/>
      <c r="AB82" s="231"/>
      <c r="AC82" s="231"/>
      <c r="AD82" s="233"/>
      <c r="AE82" s="234"/>
      <c r="AF82" s="235"/>
      <c r="AG82" s="233"/>
      <c r="AH82" s="234"/>
      <c r="AI82" s="235"/>
      <c r="AJ82" s="233"/>
      <c r="AK82" s="234"/>
      <c r="AL82" s="236"/>
      <c r="AM82" s="233"/>
      <c r="AN82" s="234"/>
      <c r="AO82" s="235"/>
      <c r="AP82" s="366"/>
      <c r="AQ82" s="222"/>
      <c r="AR82" s="368"/>
      <c r="AS82" s="368"/>
      <c r="AT82" s="368"/>
    </row>
    <row r="83" spans="1:46" s="142" customFormat="1" ht="15.75" x14ac:dyDescent="0.25">
      <c r="A83" s="305"/>
      <c r="B83" s="211"/>
      <c r="C83" s="211"/>
      <c r="D83" s="212"/>
      <c r="E83" s="212"/>
      <c r="F83" s="213"/>
      <c r="G83" s="227"/>
      <c r="H83" s="213"/>
      <c r="I83" s="214"/>
      <c r="J83" s="214"/>
      <c r="K83" s="214"/>
      <c r="L83" s="473"/>
      <c r="M83" s="213"/>
      <c r="N83" s="213"/>
      <c r="O83" s="213"/>
      <c r="P83" s="212"/>
      <c r="Q83" s="257">
        <f t="shared" si="0"/>
        <v>0</v>
      </c>
      <c r="R83" s="258">
        <f t="shared" si="2"/>
        <v>0</v>
      </c>
      <c r="S83" s="268">
        <f t="shared" si="3"/>
        <v>0</v>
      </c>
      <c r="T83" s="268">
        <f t="shared" si="4"/>
        <v>0</v>
      </c>
      <c r="U83" s="268">
        <f t="shared" si="5"/>
        <v>0</v>
      </c>
      <c r="V83" s="269">
        <f t="shared" si="6"/>
        <v>0</v>
      </c>
      <c r="W83" s="270">
        <f t="shared" si="1"/>
        <v>0</v>
      </c>
      <c r="X83" s="230"/>
      <c r="Y83" s="231"/>
      <c r="Z83" s="226"/>
      <c r="AA83" s="232"/>
      <c r="AB83" s="231"/>
      <c r="AC83" s="231"/>
      <c r="AD83" s="233"/>
      <c r="AE83" s="234"/>
      <c r="AF83" s="235"/>
      <c r="AG83" s="233"/>
      <c r="AH83" s="234"/>
      <c r="AI83" s="235"/>
      <c r="AJ83" s="233"/>
      <c r="AK83" s="234"/>
      <c r="AL83" s="236"/>
      <c r="AM83" s="233"/>
      <c r="AN83" s="234"/>
      <c r="AO83" s="235"/>
      <c r="AP83" s="366"/>
      <c r="AQ83" s="222"/>
      <c r="AR83" s="368"/>
      <c r="AS83" s="368"/>
      <c r="AT83" s="368"/>
    </row>
    <row r="84" spans="1:46" s="142" customFormat="1" ht="15.75" x14ac:dyDescent="0.25">
      <c r="A84" s="305"/>
      <c r="B84" s="211"/>
      <c r="C84" s="211"/>
      <c r="D84" s="212"/>
      <c r="E84" s="212"/>
      <c r="F84" s="213"/>
      <c r="G84" s="227"/>
      <c r="H84" s="213"/>
      <c r="I84" s="214"/>
      <c r="J84" s="214"/>
      <c r="K84" s="214"/>
      <c r="L84" s="473"/>
      <c r="M84" s="213"/>
      <c r="N84" s="213"/>
      <c r="O84" s="213"/>
      <c r="P84" s="212"/>
      <c r="Q84" s="257">
        <f t="shared" si="0"/>
        <v>0</v>
      </c>
      <c r="R84" s="258">
        <f t="shared" si="2"/>
        <v>0</v>
      </c>
      <c r="S84" s="268">
        <f t="shared" si="3"/>
        <v>0</v>
      </c>
      <c r="T84" s="268">
        <f t="shared" si="4"/>
        <v>0</v>
      </c>
      <c r="U84" s="268">
        <f t="shared" si="5"/>
        <v>0</v>
      </c>
      <c r="V84" s="269">
        <f t="shared" si="6"/>
        <v>0</v>
      </c>
      <c r="W84" s="270">
        <f t="shared" si="1"/>
        <v>0</v>
      </c>
      <c r="X84" s="230"/>
      <c r="Y84" s="231"/>
      <c r="Z84" s="226"/>
      <c r="AA84" s="232"/>
      <c r="AB84" s="231"/>
      <c r="AC84" s="231"/>
      <c r="AD84" s="233"/>
      <c r="AE84" s="234"/>
      <c r="AF84" s="235"/>
      <c r="AG84" s="233"/>
      <c r="AH84" s="234"/>
      <c r="AI84" s="235"/>
      <c r="AJ84" s="233"/>
      <c r="AK84" s="234"/>
      <c r="AL84" s="236"/>
      <c r="AM84" s="233"/>
      <c r="AN84" s="234"/>
      <c r="AO84" s="235"/>
      <c r="AP84" s="366"/>
      <c r="AQ84" s="222"/>
      <c r="AR84" s="368"/>
      <c r="AS84" s="368"/>
      <c r="AT84" s="368"/>
    </row>
    <row r="85" spans="1:46" s="142" customFormat="1" ht="15.75" x14ac:dyDescent="0.25">
      <c r="A85" s="305"/>
      <c r="B85" s="211"/>
      <c r="C85" s="211"/>
      <c r="D85" s="212"/>
      <c r="E85" s="212"/>
      <c r="F85" s="213"/>
      <c r="G85" s="227"/>
      <c r="H85" s="213"/>
      <c r="I85" s="214"/>
      <c r="J85" s="214"/>
      <c r="K85" s="214"/>
      <c r="L85" s="473"/>
      <c r="M85" s="213"/>
      <c r="N85" s="213"/>
      <c r="O85" s="213"/>
      <c r="P85" s="212"/>
      <c r="Q85" s="257">
        <f t="shared" si="0"/>
        <v>0</v>
      </c>
      <c r="R85" s="258">
        <f t="shared" si="2"/>
        <v>0</v>
      </c>
      <c r="S85" s="268">
        <f t="shared" si="3"/>
        <v>0</v>
      </c>
      <c r="T85" s="268">
        <f t="shared" si="4"/>
        <v>0</v>
      </c>
      <c r="U85" s="268">
        <f t="shared" si="5"/>
        <v>0</v>
      </c>
      <c r="V85" s="269">
        <f t="shared" si="6"/>
        <v>0</v>
      </c>
      <c r="W85" s="270">
        <f t="shared" si="1"/>
        <v>0</v>
      </c>
      <c r="X85" s="230"/>
      <c r="Y85" s="231"/>
      <c r="Z85" s="226"/>
      <c r="AA85" s="232"/>
      <c r="AB85" s="231"/>
      <c r="AC85" s="231"/>
      <c r="AD85" s="233"/>
      <c r="AE85" s="234"/>
      <c r="AF85" s="235"/>
      <c r="AG85" s="233"/>
      <c r="AH85" s="234"/>
      <c r="AI85" s="235"/>
      <c r="AJ85" s="233"/>
      <c r="AK85" s="234"/>
      <c r="AL85" s="236"/>
      <c r="AM85" s="233"/>
      <c r="AN85" s="234"/>
      <c r="AO85" s="235"/>
      <c r="AP85" s="366"/>
      <c r="AQ85" s="222"/>
      <c r="AR85" s="368"/>
      <c r="AS85" s="368"/>
      <c r="AT85" s="368"/>
    </row>
    <row r="86" spans="1:46" s="142" customFormat="1" ht="15.75" x14ac:dyDescent="0.25">
      <c r="A86" s="305"/>
      <c r="B86" s="211"/>
      <c r="C86" s="211"/>
      <c r="D86" s="212"/>
      <c r="E86" s="212"/>
      <c r="F86" s="213"/>
      <c r="G86" s="227"/>
      <c r="H86" s="213"/>
      <c r="I86" s="214"/>
      <c r="J86" s="214"/>
      <c r="K86" s="214"/>
      <c r="L86" s="473"/>
      <c r="M86" s="213"/>
      <c r="N86" s="213"/>
      <c r="O86" s="213"/>
      <c r="P86" s="212"/>
      <c r="Q86" s="257">
        <f t="shared" si="0"/>
        <v>0</v>
      </c>
      <c r="R86" s="258">
        <f t="shared" si="2"/>
        <v>0</v>
      </c>
      <c r="S86" s="268">
        <f t="shared" si="3"/>
        <v>0</v>
      </c>
      <c r="T86" s="268">
        <f t="shared" si="4"/>
        <v>0</v>
      </c>
      <c r="U86" s="268">
        <f t="shared" si="5"/>
        <v>0</v>
      </c>
      <c r="V86" s="269">
        <f t="shared" si="6"/>
        <v>0</v>
      </c>
      <c r="W86" s="270">
        <f t="shared" si="1"/>
        <v>0</v>
      </c>
      <c r="X86" s="230"/>
      <c r="Y86" s="231"/>
      <c r="Z86" s="226"/>
      <c r="AA86" s="232"/>
      <c r="AB86" s="231"/>
      <c r="AC86" s="231"/>
      <c r="AD86" s="233"/>
      <c r="AE86" s="234"/>
      <c r="AF86" s="235"/>
      <c r="AG86" s="233"/>
      <c r="AH86" s="234"/>
      <c r="AI86" s="235"/>
      <c r="AJ86" s="233"/>
      <c r="AK86" s="234"/>
      <c r="AL86" s="236"/>
      <c r="AM86" s="233"/>
      <c r="AN86" s="234"/>
      <c r="AO86" s="235"/>
      <c r="AP86" s="366"/>
      <c r="AQ86" s="222"/>
      <c r="AR86" s="368"/>
      <c r="AS86" s="368"/>
      <c r="AT86" s="368"/>
    </row>
    <row r="87" spans="1:46" s="142" customFormat="1" ht="15.75" x14ac:dyDescent="0.25">
      <c r="A87" s="305"/>
      <c r="B87" s="211"/>
      <c r="C87" s="211"/>
      <c r="D87" s="212"/>
      <c r="E87" s="212"/>
      <c r="F87" s="213"/>
      <c r="G87" s="227"/>
      <c r="H87" s="213"/>
      <c r="I87" s="214"/>
      <c r="J87" s="214"/>
      <c r="K87" s="214"/>
      <c r="L87" s="473"/>
      <c r="M87" s="213"/>
      <c r="N87" s="213"/>
      <c r="O87" s="213"/>
      <c r="P87" s="212"/>
      <c r="Q87" s="257">
        <f t="shared" si="0"/>
        <v>0</v>
      </c>
      <c r="R87" s="258">
        <f t="shared" si="2"/>
        <v>0</v>
      </c>
      <c r="S87" s="268">
        <f t="shared" si="3"/>
        <v>0</v>
      </c>
      <c r="T87" s="268">
        <f t="shared" si="4"/>
        <v>0</v>
      </c>
      <c r="U87" s="268">
        <f t="shared" si="5"/>
        <v>0</v>
      </c>
      <c r="V87" s="269">
        <f t="shared" si="6"/>
        <v>0</v>
      </c>
      <c r="W87" s="270">
        <f t="shared" si="1"/>
        <v>0</v>
      </c>
      <c r="X87" s="230"/>
      <c r="Y87" s="231"/>
      <c r="Z87" s="226"/>
      <c r="AA87" s="232"/>
      <c r="AB87" s="231"/>
      <c r="AC87" s="231"/>
      <c r="AD87" s="233"/>
      <c r="AE87" s="234"/>
      <c r="AF87" s="235"/>
      <c r="AG87" s="233"/>
      <c r="AH87" s="234"/>
      <c r="AI87" s="235"/>
      <c r="AJ87" s="233"/>
      <c r="AK87" s="234"/>
      <c r="AL87" s="236"/>
      <c r="AM87" s="233"/>
      <c r="AN87" s="234"/>
      <c r="AO87" s="235"/>
      <c r="AP87" s="366"/>
      <c r="AQ87" s="222"/>
      <c r="AR87" s="368"/>
      <c r="AS87" s="368"/>
      <c r="AT87" s="368"/>
    </row>
    <row r="88" spans="1:46" s="142" customFormat="1" ht="15.75" x14ac:dyDescent="0.25">
      <c r="A88" s="305"/>
      <c r="B88" s="211"/>
      <c r="C88" s="211"/>
      <c r="D88" s="212"/>
      <c r="E88" s="212"/>
      <c r="F88" s="213"/>
      <c r="G88" s="227"/>
      <c r="H88" s="213"/>
      <c r="I88" s="214"/>
      <c r="J88" s="214"/>
      <c r="K88" s="214"/>
      <c r="L88" s="473"/>
      <c r="M88" s="213"/>
      <c r="N88" s="213"/>
      <c r="O88" s="213"/>
      <c r="P88" s="212"/>
      <c r="Q88" s="257">
        <f t="shared" si="0"/>
        <v>0</v>
      </c>
      <c r="R88" s="258">
        <f t="shared" si="2"/>
        <v>0</v>
      </c>
      <c r="S88" s="268">
        <f t="shared" si="3"/>
        <v>0</v>
      </c>
      <c r="T88" s="268">
        <f t="shared" si="4"/>
        <v>0</v>
      </c>
      <c r="U88" s="268">
        <f t="shared" si="5"/>
        <v>0</v>
      </c>
      <c r="V88" s="269">
        <f t="shared" si="6"/>
        <v>0</v>
      </c>
      <c r="W88" s="270">
        <f t="shared" si="1"/>
        <v>0</v>
      </c>
      <c r="X88" s="230"/>
      <c r="Y88" s="231"/>
      <c r="Z88" s="226"/>
      <c r="AA88" s="232"/>
      <c r="AB88" s="231"/>
      <c r="AC88" s="231"/>
      <c r="AD88" s="233"/>
      <c r="AE88" s="234"/>
      <c r="AF88" s="235"/>
      <c r="AG88" s="233"/>
      <c r="AH88" s="234"/>
      <c r="AI88" s="235"/>
      <c r="AJ88" s="233"/>
      <c r="AK88" s="234"/>
      <c r="AL88" s="236"/>
      <c r="AM88" s="233"/>
      <c r="AN88" s="234"/>
      <c r="AO88" s="235"/>
      <c r="AP88" s="366"/>
      <c r="AQ88" s="222"/>
      <c r="AR88" s="368"/>
      <c r="AS88" s="368"/>
      <c r="AT88" s="368"/>
    </row>
    <row r="89" spans="1:46" s="142" customFormat="1" ht="15.75" x14ac:dyDescent="0.25">
      <c r="A89" s="305"/>
      <c r="B89" s="211"/>
      <c r="C89" s="211"/>
      <c r="D89" s="212"/>
      <c r="E89" s="212"/>
      <c r="F89" s="213"/>
      <c r="G89" s="227"/>
      <c r="H89" s="213"/>
      <c r="I89" s="214"/>
      <c r="J89" s="214"/>
      <c r="K89" s="214"/>
      <c r="L89" s="473"/>
      <c r="M89" s="213"/>
      <c r="N89" s="213"/>
      <c r="O89" s="213"/>
      <c r="P89" s="212"/>
      <c r="Q89" s="257">
        <f t="shared" si="0"/>
        <v>0</v>
      </c>
      <c r="R89" s="258">
        <f t="shared" si="2"/>
        <v>0</v>
      </c>
      <c r="S89" s="268">
        <f t="shared" si="3"/>
        <v>0</v>
      </c>
      <c r="T89" s="268">
        <f t="shared" si="4"/>
        <v>0</v>
      </c>
      <c r="U89" s="268">
        <f t="shared" si="5"/>
        <v>0</v>
      </c>
      <c r="V89" s="269">
        <f t="shared" si="6"/>
        <v>0</v>
      </c>
      <c r="W89" s="270">
        <f t="shared" si="1"/>
        <v>0</v>
      </c>
      <c r="X89" s="230"/>
      <c r="Y89" s="231"/>
      <c r="Z89" s="226"/>
      <c r="AA89" s="232"/>
      <c r="AB89" s="231"/>
      <c r="AC89" s="231"/>
      <c r="AD89" s="233"/>
      <c r="AE89" s="234"/>
      <c r="AF89" s="235"/>
      <c r="AG89" s="233"/>
      <c r="AH89" s="234"/>
      <c r="AI89" s="235"/>
      <c r="AJ89" s="233"/>
      <c r="AK89" s="234"/>
      <c r="AL89" s="236"/>
      <c r="AM89" s="233"/>
      <c r="AN89" s="234"/>
      <c r="AO89" s="235"/>
      <c r="AP89" s="366"/>
      <c r="AQ89" s="222"/>
      <c r="AR89" s="368"/>
      <c r="AS89" s="368"/>
      <c r="AT89" s="368"/>
    </row>
    <row r="90" spans="1:46" s="190" customFormat="1" ht="15.75" x14ac:dyDescent="0.25">
      <c r="A90" s="305"/>
      <c r="B90" s="211"/>
      <c r="C90" s="211"/>
      <c r="D90" s="212"/>
      <c r="E90" s="212"/>
      <c r="F90" s="212"/>
      <c r="G90" s="227"/>
      <c r="H90" s="212"/>
      <c r="I90" s="212"/>
      <c r="J90" s="361"/>
      <c r="K90" s="212"/>
      <c r="L90" s="471"/>
      <c r="M90" s="212"/>
      <c r="N90" s="212"/>
      <c r="O90" s="212"/>
      <c r="P90" s="212"/>
      <c r="Q90" s="257">
        <f t="shared" si="0"/>
        <v>0</v>
      </c>
      <c r="R90" s="258">
        <f t="shared" si="2"/>
        <v>0</v>
      </c>
      <c r="S90" s="268">
        <f t="shared" si="3"/>
        <v>0</v>
      </c>
      <c r="T90" s="268">
        <f t="shared" si="4"/>
        <v>0</v>
      </c>
      <c r="U90" s="268">
        <f t="shared" si="5"/>
        <v>0</v>
      </c>
      <c r="V90" s="269">
        <f t="shared" si="6"/>
        <v>0</v>
      </c>
      <c r="W90" s="270">
        <f t="shared" si="1"/>
        <v>0</v>
      </c>
      <c r="X90" s="237"/>
      <c r="Y90" s="238"/>
      <c r="Z90" s="239"/>
      <c r="AA90" s="240"/>
      <c r="AB90" s="238"/>
      <c r="AC90" s="238"/>
      <c r="AD90" s="241"/>
      <c r="AE90" s="242"/>
      <c r="AF90" s="243"/>
      <c r="AG90" s="241"/>
      <c r="AH90" s="242"/>
      <c r="AI90" s="243"/>
      <c r="AJ90" s="241"/>
      <c r="AK90" s="242"/>
      <c r="AL90" s="244"/>
      <c r="AM90" s="241"/>
      <c r="AN90" s="242"/>
      <c r="AO90" s="243"/>
      <c r="AP90" s="229"/>
      <c r="AQ90" s="222"/>
      <c r="AR90" s="222"/>
      <c r="AS90" s="368"/>
      <c r="AT90" s="368"/>
    </row>
    <row r="91" spans="1:46" s="142" customFormat="1" ht="15.75" x14ac:dyDescent="0.25">
      <c r="A91" s="305"/>
      <c r="B91" s="211"/>
      <c r="C91" s="211"/>
      <c r="D91" s="212"/>
      <c r="E91" s="212"/>
      <c r="F91" s="213"/>
      <c r="G91" s="213"/>
      <c r="H91" s="213"/>
      <c r="I91" s="214"/>
      <c r="J91" s="362"/>
      <c r="K91" s="214"/>
      <c r="L91" s="473"/>
      <c r="M91" s="213"/>
      <c r="N91" s="213"/>
      <c r="O91" s="213"/>
      <c r="P91" s="212"/>
      <c r="Q91" s="257">
        <f t="shared" si="0"/>
        <v>0</v>
      </c>
      <c r="R91" s="258">
        <f t="shared" si="2"/>
        <v>0</v>
      </c>
      <c r="S91" s="268">
        <f t="shared" si="3"/>
        <v>0</v>
      </c>
      <c r="T91" s="268">
        <f t="shared" si="4"/>
        <v>0</v>
      </c>
      <c r="U91" s="268">
        <f t="shared" si="5"/>
        <v>0</v>
      </c>
      <c r="V91" s="269">
        <f t="shared" si="6"/>
        <v>0</v>
      </c>
      <c r="W91" s="270">
        <f t="shared" si="1"/>
        <v>0</v>
      </c>
      <c r="X91" s="230"/>
      <c r="Y91" s="231"/>
      <c r="Z91" s="226"/>
      <c r="AA91" s="232"/>
      <c r="AB91" s="231"/>
      <c r="AC91" s="231"/>
      <c r="AD91" s="233"/>
      <c r="AE91" s="234"/>
      <c r="AF91" s="235"/>
      <c r="AG91" s="233"/>
      <c r="AH91" s="234"/>
      <c r="AI91" s="235"/>
      <c r="AJ91" s="233"/>
      <c r="AK91" s="234"/>
      <c r="AL91" s="236"/>
      <c r="AM91" s="233"/>
      <c r="AN91" s="234"/>
      <c r="AO91" s="235"/>
      <c r="AP91" s="366"/>
      <c r="AQ91" s="222"/>
      <c r="AR91" s="368"/>
      <c r="AS91" s="368"/>
      <c r="AT91" s="368"/>
    </row>
    <row r="92" spans="1:46" s="142" customFormat="1" ht="15.75" x14ac:dyDescent="0.25">
      <c r="A92" s="305"/>
      <c r="B92" s="211"/>
      <c r="C92" s="211"/>
      <c r="D92" s="212"/>
      <c r="E92" s="212"/>
      <c r="F92" s="213"/>
      <c r="G92" s="213"/>
      <c r="H92" s="213"/>
      <c r="I92" s="214"/>
      <c r="J92" s="362"/>
      <c r="K92" s="214"/>
      <c r="L92" s="473"/>
      <c r="M92" s="213"/>
      <c r="N92" s="213"/>
      <c r="O92" s="213"/>
      <c r="P92" s="212"/>
      <c r="Q92" s="257">
        <f t="shared" si="0"/>
        <v>0</v>
      </c>
      <c r="R92" s="258">
        <f t="shared" si="2"/>
        <v>0</v>
      </c>
      <c r="S92" s="268">
        <f t="shared" si="3"/>
        <v>0</v>
      </c>
      <c r="T92" s="268">
        <f t="shared" si="4"/>
        <v>0</v>
      </c>
      <c r="U92" s="268">
        <f t="shared" si="5"/>
        <v>0</v>
      </c>
      <c r="V92" s="269">
        <f t="shared" si="6"/>
        <v>0</v>
      </c>
      <c r="W92" s="270">
        <f t="shared" si="1"/>
        <v>0</v>
      </c>
      <c r="X92" s="230"/>
      <c r="Y92" s="231"/>
      <c r="Z92" s="226"/>
      <c r="AA92" s="232"/>
      <c r="AB92" s="231"/>
      <c r="AC92" s="231"/>
      <c r="AD92" s="233"/>
      <c r="AE92" s="234"/>
      <c r="AF92" s="235"/>
      <c r="AG92" s="233"/>
      <c r="AH92" s="234"/>
      <c r="AI92" s="235"/>
      <c r="AJ92" s="233"/>
      <c r="AK92" s="234"/>
      <c r="AL92" s="236"/>
      <c r="AM92" s="233"/>
      <c r="AN92" s="234"/>
      <c r="AO92" s="235"/>
      <c r="AP92" s="366"/>
      <c r="AQ92" s="222"/>
      <c r="AR92" s="368"/>
      <c r="AS92" s="368"/>
      <c r="AT92" s="368"/>
    </row>
    <row r="93" spans="1:46" s="142" customFormat="1" ht="16.5" thickBot="1" x14ac:dyDescent="0.3">
      <c r="A93" s="213"/>
      <c r="B93" s="215"/>
      <c r="C93" s="215"/>
      <c r="D93" s="216"/>
      <c r="E93" s="216"/>
      <c r="F93" s="213"/>
      <c r="G93" s="227"/>
      <c r="H93" s="360"/>
      <c r="I93" s="217"/>
      <c r="J93" s="363"/>
      <c r="K93" s="217"/>
      <c r="L93" s="474"/>
      <c r="M93" s="360"/>
      <c r="N93" s="360"/>
      <c r="O93" s="360"/>
      <c r="P93" s="216"/>
      <c r="Q93" s="257">
        <f t="shared" si="0"/>
        <v>0</v>
      </c>
      <c r="R93" s="258">
        <f t="shared" si="2"/>
        <v>0</v>
      </c>
      <c r="S93" s="268">
        <f t="shared" si="3"/>
        <v>0</v>
      </c>
      <c r="T93" s="268">
        <f t="shared" si="4"/>
        <v>0</v>
      </c>
      <c r="U93" s="268">
        <f t="shared" si="5"/>
        <v>0</v>
      </c>
      <c r="V93" s="269">
        <f t="shared" si="6"/>
        <v>0</v>
      </c>
      <c r="W93" s="270">
        <f t="shared" si="1"/>
        <v>0</v>
      </c>
      <c r="X93" s="246"/>
      <c r="Y93" s="247"/>
      <c r="Z93" s="248"/>
      <c r="AA93" s="249"/>
      <c r="AB93" s="247"/>
      <c r="AC93" s="247"/>
      <c r="AD93" s="250"/>
      <c r="AE93" s="251"/>
      <c r="AF93" s="252"/>
      <c r="AG93" s="250"/>
      <c r="AH93" s="251"/>
      <c r="AI93" s="252"/>
      <c r="AJ93" s="250"/>
      <c r="AK93" s="251"/>
      <c r="AL93" s="251"/>
      <c r="AM93" s="233"/>
      <c r="AN93" s="234"/>
      <c r="AO93" s="235"/>
      <c r="AP93" s="367"/>
      <c r="AQ93" s="253"/>
      <c r="AR93" s="369"/>
      <c r="AS93" s="368"/>
      <c r="AT93" s="368"/>
    </row>
    <row r="94" spans="1:46" s="142" customFormat="1" ht="16.5" thickBot="1" x14ac:dyDescent="0.3">
      <c r="A94" s="37"/>
      <c r="B94" s="29"/>
      <c r="C94" s="38"/>
      <c r="D94" s="38"/>
      <c r="E94" s="38"/>
      <c r="F94" s="38"/>
      <c r="G94" s="38"/>
      <c r="H94" s="38"/>
      <c r="I94" s="38"/>
      <c r="J94" s="29"/>
      <c r="K94" s="38"/>
      <c r="L94" s="38"/>
      <c r="M94" s="38"/>
      <c r="N94" s="38"/>
      <c r="O94" s="38"/>
      <c r="P94" s="38"/>
      <c r="Q94" s="208">
        <f t="shared" si="0"/>
        <v>2610050</v>
      </c>
      <c r="R94" s="191">
        <f t="shared" si="2"/>
        <v>0</v>
      </c>
      <c r="S94" s="192">
        <f t="shared" si="3"/>
        <v>1428350</v>
      </c>
      <c r="T94" s="192">
        <f t="shared" si="4"/>
        <v>1181700</v>
      </c>
      <c r="U94" s="192">
        <f t="shared" si="5"/>
        <v>0</v>
      </c>
      <c r="V94" s="193">
        <f t="shared" si="6"/>
        <v>0</v>
      </c>
      <c r="W94" s="193">
        <f t="shared" si="1"/>
        <v>0</v>
      </c>
      <c r="X94" s="299">
        <f>SUM(X35:X93)</f>
        <v>0</v>
      </c>
      <c r="Y94" s="300">
        <f t="shared" ref="Y94:AF94" si="7">SUM(Y35:Y93)</f>
        <v>0</v>
      </c>
      <c r="Z94" s="301">
        <f t="shared" si="7"/>
        <v>0</v>
      </c>
      <c r="AA94" s="299">
        <f t="shared" si="7"/>
        <v>975000</v>
      </c>
      <c r="AB94" s="300">
        <f t="shared" si="7"/>
        <v>253350</v>
      </c>
      <c r="AC94" s="301">
        <f t="shared" si="7"/>
        <v>200000</v>
      </c>
      <c r="AD94" s="299">
        <f t="shared" si="7"/>
        <v>350000</v>
      </c>
      <c r="AE94" s="300">
        <f t="shared" si="7"/>
        <v>431700</v>
      </c>
      <c r="AF94" s="301">
        <f t="shared" si="7"/>
        <v>400000</v>
      </c>
      <c r="AG94" s="194"/>
      <c r="AH94" s="31"/>
      <c r="AI94" s="32"/>
      <c r="AJ94" s="33"/>
      <c r="AK94" s="31"/>
      <c r="AL94" s="31"/>
      <c r="AM94" s="321"/>
      <c r="AN94" s="322"/>
      <c r="AO94" s="32"/>
      <c r="AP94" s="195"/>
      <c r="AQ94" s="196"/>
      <c r="AR94" s="196"/>
      <c r="AS94" s="196"/>
      <c r="AT94" s="196"/>
    </row>
    <row r="95" spans="1:46" ht="15.75" thickBot="1" x14ac:dyDescent="0.3">
      <c r="J95" s="1"/>
      <c r="X95" s="302">
        <f t="shared" ref="X95:AF95" si="8">SUM(X97+X100+X103+X106+X112+X115+X118+X121+X127+X130+X133+X136)</f>
        <v>0</v>
      </c>
      <c r="Y95" s="303">
        <f t="shared" si="8"/>
        <v>0</v>
      </c>
      <c r="Z95" s="304">
        <f t="shared" si="8"/>
        <v>0</v>
      </c>
      <c r="AA95" s="302">
        <f t="shared" si="8"/>
        <v>975000</v>
      </c>
      <c r="AB95" s="303">
        <f t="shared" si="8"/>
        <v>253350</v>
      </c>
      <c r="AC95" s="304">
        <f t="shared" si="8"/>
        <v>200000</v>
      </c>
      <c r="AD95" s="302">
        <f t="shared" si="8"/>
        <v>350000</v>
      </c>
      <c r="AE95" s="303">
        <f t="shared" si="8"/>
        <v>431700</v>
      </c>
      <c r="AF95" s="304">
        <f t="shared" si="8"/>
        <v>400000</v>
      </c>
    </row>
    <row r="96" spans="1:46" ht="15.75" thickBot="1" x14ac:dyDescent="0.3">
      <c r="F96" s="199"/>
      <c r="J96" s="1"/>
      <c r="U96" s="199" t="s">
        <v>111</v>
      </c>
    </row>
    <row r="97" spans="5:43" x14ac:dyDescent="0.25">
      <c r="E97" s="1" t="s">
        <v>102</v>
      </c>
      <c r="F97" s="188" t="s">
        <v>158</v>
      </c>
      <c r="G97" s="1" t="s">
        <v>104</v>
      </c>
      <c r="J97" s="1"/>
      <c r="P97" s="188" t="s">
        <v>155</v>
      </c>
      <c r="Q97" s="188"/>
      <c r="U97" s="1" t="s">
        <v>7</v>
      </c>
      <c r="X97" s="200">
        <f>SUMIFS($X$35:$X$93,$G$35:$G$93,$G$97,$P$35:$P$93,"SF 21-27 (taotletav raha)")</f>
        <v>0</v>
      </c>
      <c r="Y97" s="201">
        <f>SUMIFS($Y$35:$Y$93,$G$35:$G$93,$G$97,$P$35:$P$93,"SF 21-27 (taotletav raha)")</f>
        <v>0</v>
      </c>
      <c r="Z97" s="202">
        <f>SUMIFS($Z$35:$Z$93,$G$35:$G$93,$G$97,$P$35:$P$93,"SF 21-27 (taotletav raha)")</f>
        <v>0</v>
      </c>
      <c r="AA97" s="200">
        <f>SUMIFS($AA$35:$AA$93,$G$35:$G$93,$G$97,$P$35:$P$93,"SF 21-27 (taotletav raha)")</f>
        <v>975000</v>
      </c>
      <c r="AB97" s="203">
        <f>SUMIFS($AB$35:$AB$93,$G$35:$G$93,$G$97,$P$35:$P$93,"SF 21-27 (taotletav raha)")</f>
        <v>0</v>
      </c>
      <c r="AC97" s="204">
        <f>SUMIFS($AC$35:$AC$93,$G$35:$G$93,$G$97,$P$35:$P$93,"SF 21-27 (taotletav raha)")</f>
        <v>0</v>
      </c>
      <c r="AD97" s="205">
        <f>SUMIFS($AD$35:$AD$93,$G$35:$G$93,$G$97,$P$35:$P$93,"SF 21-27 (taotletav raha)")</f>
        <v>350000</v>
      </c>
      <c r="AE97" s="203">
        <f>SUMIFS($AE$35:$AE$93,$G$35:$G$93,$G$97,$P$35:$P$93,"SF 21-27 (taotletav raha)")</f>
        <v>0</v>
      </c>
      <c r="AF97" s="204">
        <f>SUMIFS($AF$35:$AF$93,$G$35:$G$93,$G$97,$P$35:$P$93,"SF 21-27 (taotletav raha)")</f>
        <v>0</v>
      </c>
      <c r="AQ97" s="1" t="s">
        <v>113</v>
      </c>
    </row>
    <row r="98" spans="5:43" ht="15.75" thickBot="1" x14ac:dyDescent="0.3">
      <c r="E98" s="1" t="s">
        <v>159</v>
      </c>
      <c r="F98" s="188" t="s">
        <v>160</v>
      </c>
      <c r="G98" s="1" t="s">
        <v>161</v>
      </c>
      <c r="J98" s="1"/>
      <c r="P98" s="188" t="s">
        <v>162</v>
      </c>
      <c r="Q98" s="188"/>
      <c r="U98" s="206" t="s">
        <v>163</v>
      </c>
      <c r="V98" s="206"/>
      <c r="W98" s="206"/>
      <c r="X98" s="198">
        <f>X97*1.2</f>
        <v>0</v>
      </c>
      <c r="Y98" s="106">
        <f>Y97</f>
        <v>0</v>
      </c>
      <c r="Z98" s="107">
        <f>Z97*1.2</f>
        <v>0</v>
      </c>
      <c r="AA98" s="198">
        <f>AA97*1.22</f>
        <v>1189500</v>
      </c>
      <c r="AB98" s="106">
        <f>AB97</f>
        <v>0</v>
      </c>
      <c r="AC98" s="107">
        <f>AC97*1.22</f>
        <v>0</v>
      </c>
      <c r="AD98" s="198">
        <f>AD97*1.22</f>
        <v>427000</v>
      </c>
      <c r="AE98" s="106">
        <f>AE97</f>
        <v>0</v>
      </c>
      <c r="AF98" s="107">
        <f>AF97*1.22</f>
        <v>0</v>
      </c>
      <c r="AQ98" s="1" t="s">
        <v>164</v>
      </c>
    </row>
    <row r="99" spans="5:43" ht="15.75" thickBot="1" x14ac:dyDescent="0.3">
      <c r="E99" s="1" t="s">
        <v>165</v>
      </c>
      <c r="F99" s="188" t="s">
        <v>166</v>
      </c>
      <c r="G99" s="1" t="s">
        <v>167</v>
      </c>
      <c r="J99" s="1"/>
      <c r="P99" s="188" t="s">
        <v>168</v>
      </c>
      <c r="Q99" s="188"/>
      <c r="X99" s="207"/>
      <c r="Y99" s="207"/>
      <c r="Z99" s="207"/>
      <c r="AQ99" s="1" t="s">
        <v>169</v>
      </c>
    </row>
    <row r="100" spans="5:43" x14ac:dyDescent="0.25">
      <c r="F100" s="188" t="s">
        <v>170</v>
      </c>
      <c r="G100" s="1" t="s">
        <v>149</v>
      </c>
      <c r="J100" s="1"/>
      <c r="P100" s="188" t="s">
        <v>171</v>
      </c>
      <c r="Q100" s="188"/>
      <c r="U100" s="1" t="s">
        <v>8</v>
      </c>
      <c r="X100" s="200">
        <f>SUMIFS(X35:X93,G35:G93,$G$98,P35:P93,"SF 21-27 (taotletav raha)")</f>
        <v>0</v>
      </c>
      <c r="Y100" s="201">
        <f>SUMIFS(Y35:Y93,G35:G93,$G$98,P35:P93,"SF 21-27 (taotletav raha)")</f>
        <v>0</v>
      </c>
      <c r="Z100" s="202">
        <f>SUMIFS(Z35:Z93,G35:G93,$G$98,P35:P93,"SF 21-27 (taotletav raha)")</f>
        <v>0</v>
      </c>
      <c r="AA100" s="205">
        <f>SUMIFS(AA35:AA93,G35:G93,$G$98,P35:P93,"SF 21-27 (taotletav raha)")</f>
        <v>0</v>
      </c>
      <c r="AB100" s="203">
        <f>SUMIFS(AB35:AB93,G35:G93,$G$98,P35:P93,"SF 21-27 (taotletav raha)")</f>
        <v>0</v>
      </c>
      <c r="AC100" s="204">
        <f>SUMIFS(AC35:AC93,G35:G93,$G$98,P35:P93,"SF 21-27 (taotletav raha)")</f>
        <v>0</v>
      </c>
      <c r="AD100" s="205">
        <f>SUMIFS(AD35:AD93,G35:G93,$G$98,P35:P93,"SF 21-27 (taotletav raha)")</f>
        <v>0</v>
      </c>
      <c r="AE100" s="203">
        <f>SUMIFS(AE35:AE93,G35:G93,$G$98,P35:P93,"SF 21-27 (taotletav raha)")</f>
        <v>0</v>
      </c>
      <c r="AF100" s="204">
        <f>SUMIFS(AF35:AF93,G35:G93,$G$98,P35:P93,"SF 21-27 (taotletav raha)")</f>
        <v>0</v>
      </c>
      <c r="AQ100" s="1" t="s">
        <v>172</v>
      </c>
    </row>
    <row r="101" spans="5:43" ht="15.75" thickBot="1" x14ac:dyDescent="0.3">
      <c r="F101" s="188" t="s">
        <v>148</v>
      </c>
      <c r="J101" s="1"/>
      <c r="P101" s="188" t="s">
        <v>18</v>
      </c>
      <c r="Q101" s="188"/>
      <c r="U101" s="206" t="s">
        <v>163</v>
      </c>
      <c r="X101" s="198">
        <f>X100*1.2</f>
        <v>0</v>
      </c>
      <c r="Y101" s="106">
        <f>Y100</f>
        <v>0</v>
      </c>
      <c r="Z101" s="107">
        <f>Z100*1.2</f>
        <v>0</v>
      </c>
      <c r="AA101" s="198">
        <f>AA100*1.22</f>
        <v>0</v>
      </c>
      <c r="AB101" s="106">
        <f>AB100</f>
        <v>0</v>
      </c>
      <c r="AC101" s="107">
        <f>AC100*1.22</f>
        <v>0</v>
      </c>
      <c r="AD101" s="198">
        <f>AD100*1.22</f>
        <v>0</v>
      </c>
      <c r="AE101" s="106">
        <f>AE100</f>
        <v>0</v>
      </c>
      <c r="AF101" s="107">
        <f>AF100*1.22</f>
        <v>0</v>
      </c>
      <c r="AQ101" s="1" t="s">
        <v>173</v>
      </c>
    </row>
    <row r="102" spans="5:43" ht="15.75" thickBot="1" x14ac:dyDescent="0.3">
      <c r="F102" s="188" t="s">
        <v>174</v>
      </c>
      <c r="J102" s="1"/>
      <c r="P102" s="188" t="s">
        <v>175</v>
      </c>
      <c r="Q102" s="188"/>
      <c r="X102" s="207"/>
      <c r="Y102" s="207"/>
      <c r="Z102" s="207"/>
    </row>
    <row r="103" spans="5:43" x14ac:dyDescent="0.25">
      <c r="F103" s="188" t="s">
        <v>103</v>
      </c>
      <c r="J103" s="1"/>
      <c r="K103" s="207"/>
      <c r="L103" s="207"/>
      <c r="M103" s="207"/>
      <c r="P103" s="188" t="s">
        <v>111</v>
      </c>
      <c r="U103" s="1" t="s">
        <v>176</v>
      </c>
      <c r="X103" s="200">
        <f>SUMIFS(X35:X93,G35:G93,$G$99,P35:P93,"SF 21-27 (taotletav raha)")</f>
        <v>0</v>
      </c>
      <c r="Y103" s="201">
        <f>SUMIFS(Y35:Y93,G35:G93,$G$99,P35:P93,"SF 21-27 (taotletav raha)")</f>
        <v>0</v>
      </c>
      <c r="Z103" s="202">
        <f>SUMIFS(Z35:Z93,G35:G93,$G$99,P35:P93,"SF 21-27 (taotletav raha)")</f>
        <v>0</v>
      </c>
      <c r="AA103" s="205">
        <f>SUMIFS(AA35:AA93,G35:G93,$G$99,P35:P93,"SF 21-27 (taotletav raha)")</f>
        <v>0</v>
      </c>
      <c r="AB103" s="203">
        <f>SUMIFS(AB35:AB93,G35:G93,$G$99,P35:P93,"SF 21-27 (taotletav raha)")</f>
        <v>0</v>
      </c>
      <c r="AC103" s="204">
        <f>SUMIFS(AC35:AC93,G35:G93,$G$99,P35:P93,"SF 21-27 (taotletav raha)")</f>
        <v>0</v>
      </c>
      <c r="AD103" s="205">
        <f>SUMIFS(AD35:AD93,G35:G93,$G$99,P35:P93,"SF 21-27 (taotletav raha)")</f>
        <v>0</v>
      </c>
      <c r="AE103" s="203">
        <f>SUMIFS(AE35:AE93,G35:G93,$G$99,P35:P93,"SF 21-27 (taotletav raha)")</f>
        <v>0</v>
      </c>
      <c r="AF103" s="204">
        <f>SUMIFS(AF35:AF93,G35:G93,$G$99,P35:P93,"SF 21-27 (taotletav raha)")</f>
        <v>0</v>
      </c>
    </row>
    <row r="104" spans="5:43" ht="15.75" thickBot="1" x14ac:dyDescent="0.3">
      <c r="F104" s="188" t="s">
        <v>177</v>
      </c>
      <c r="J104" s="1"/>
      <c r="K104" s="207"/>
      <c r="L104" s="207"/>
      <c r="U104" s="206" t="s">
        <v>163</v>
      </c>
      <c r="X104" s="198">
        <f>X103*1.2</f>
        <v>0</v>
      </c>
      <c r="Y104" s="106">
        <f>Y103</f>
        <v>0</v>
      </c>
      <c r="Z104" s="107">
        <f>Z103*1.2</f>
        <v>0</v>
      </c>
      <c r="AA104" s="198">
        <f>AA103*1.22</f>
        <v>0</v>
      </c>
      <c r="AB104" s="106">
        <f>AB103</f>
        <v>0</v>
      </c>
      <c r="AC104" s="107">
        <f>AC103*1.22</f>
        <v>0</v>
      </c>
      <c r="AD104" s="198">
        <f>AD103*1.22</f>
        <v>0</v>
      </c>
      <c r="AE104" s="106">
        <f>AE103</f>
        <v>0</v>
      </c>
      <c r="AF104" s="107">
        <f>AF103*1.22</f>
        <v>0</v>
      </c>
    </row>
    <row r="105" spans="5:43" ht="15.75" thickBot="1" x14ac:dyDescent="0.3">
      <c r="F105" s="188" t="s">
        <v>178</v>
      </c>
      <c r="J105" s="1"/>
      <c r="K105" s="207"/>
      <c r="L105" s="207"/>
      <c r="X105" s="207"/>
      <c r="Y105" s="207"/>
      <c r="Z105" s="207"/>
    </row>
    <row r="106" spans="5:43" x14ac:dyDescent="0.25">
      <c r="F106" s="188" t="s">
        <v>179</v>
      </c>
      <c r="J106" s="1"/>
      <c r="K106" s="207"/>
      <c r="L106" s="207"/>
      <c r="U106" s="1" t="s">
        <v>10</v>
      </c>
      <c r="X106" s="200">
        <f>SUMIFS(X35:X93,G35:G93,$G$100,P35:P93,"SF 21-27 (taotletav raha)")</f>
        <v>0</v>
      </c>
      <c r="Y106" s="201">
        <f>SUMIFS(Y35:Y93,G35:G93,$G$100,P35:P93,"SF 21-27 (taotletav raha)")</f>
        <v>0</v>
      </c>
      <c r="Z106" s="202">
        <f>SUMIFS(Z35:Z93,G35:G93,$G$100,P35:P93,"SF 21-27 (taotletav raha)")</f>
        <v>0</v>
      </c>
      <c r="AA106" s="205">
        <f>SUMIFS(AA35:AA93,G35:G93,$G$100,P35:P93,"SF 21-27 (taotletav raha)")</f>
        <v>0</v>
      </c>
      <c r="AB106" s="203">
        <f>SUMIFS(AB35:AB93,G35:G93,$G$100,P35:P93,"SF 21-27 (taotletav raha)")</f>
        <v>253350</v>
      </c>
      <c r="AC106" s="204">
        <f>SUMIFS(AC35:AC93,G35:G93,$G$100,P35:P93,"SF 21-27 (taotletav raha)")</f>
        <v>0</v>
      </c>
      <c r="AD106" s="205">
        <f>SUMIFS(AD35:AD93,G35:G93,$G$100,P35:P93,"SF 21-27 (taotletav raha)")</f>
        <v>0</v>
      </c>
      <c r="AE106" s="203">
        <f>SUMIFS(AE35:AE93,G35:G93,$G$100,P35:P93,"SF 21-27 (taotletav raha)")</f>
        <v>431700</v>
      </c>
      <c r="AF106" s="204">
        <f>SUMIFS(AF35:AF93,G35:G93,$G$100,P35:P93,"SF 21-27 (taotletav raha)")</f>
        <v>0</v>
      </c>
    </row>
    <row r="107" spans="5:43" ht="15.75" thickBot="1" x14ac:dyDescent="0.3">
      <c r="F107" s="188" t="s">
        <v>180</v>
      </c>
      <c r="J107" s="1"/>
      <c r="U107" s="206" t="s">
        <v>163</v>
      </c>
      <c r="X107" s="198">
        <f>X106*1.2</f>
        <v>0</v>
      </c>
      <c r="Y107" s="106">
        <f>Y106</f>
        <v>0</v>
      </c>
      <c r="Z107" s="107">
        <f>Z106*1.2</f>
        <v>0</v>
      </c>
      <c r="AA107" s="198">
        <f>AA106*1.22</f>
        <v>0</v>
      </c>
      <c r="AB107" s="106">
        <f>AB106</f>
        <v>253350</v>
      </c>
      <c r="AC107" s="107">
        <f>AC106*1.22</f>
        <v>0</v>
      </c>
      <c r="AD107" s="198">
        <f>AD106*1.22</f>
        <v>0</v>
      </c>
      <c r="AE107" s="106">
        <f>AE106</f>
        <v>431700</v>
      </c>
      <c r="AF107" s="107">
        <f>AF106*1.22</f>
        <v>0</v>
      </c>
    </row>
    <row r="108" spans="5:43" x14ac:dyDescent="0.25">
      <c r="F108" s="188" t="s">
        <v>181</v>
      </c>
      <c r="J108" s="1"/>
      <c r="K108" s="207"/>
      <c r="L108" s="207"/>
    </row>
    <row r="109" spans="5:43" x14ac:dyDescent="0.25">
      <c r="F109" s="188" t="s">
        <v>182</v>
      </c>
      <c r="J109" s="1"/>
      <c r="K109" s="207"/>
      <c r="L109" s="207"/>
    </row>
    <row r="110" spans="5:43" x14ac:dyDescent="0.25">
      <c r="F110" s="188" t="s">
        <v>183</v>
      </c>
      <c r="J110" s="1"/>
      <c r="K110" s="207"/>
      <c r="L110" s="207"/>
    </row>
    <row r="111" spans="5:43" ht="15.75" thickBot="1" x14ac:dyDescent="0.3">
      <c r="F111" s="188" t="s">
        <v>184</v>
      </c>
      <c r="J111" s="1"/>
      <c r="K111" s="207"/>
      <c r="L111" s="207"/>
      <c r="U111" s="199" t="s">
        <v>185</v>
      </c>
    </row>
    <row r="112" spans="5:43" x14ac:dyDescent="0.25">
      <c r="F112" s="188" t="s">
        <v>186</v>
      </c>
      <c r="J112" s="1"/>
      <c r="K112" s="207"/>
      <c r="L112" s="207"/>
      <c r="U112" s="1" t="s">
        <v>7</v>
      </c>
      <c r="X112" s="200">
        <f t="shared" ref="X112:AF112" si="9">SUMIFS(X$35:X$93, $G$35:$G$93, $G$97, $P$35:$P$93, "Baaseelarve")+SUMIFS(X$35:X$93, $G$35:$G$93, $G$97, $P$35:$P$93, "Muu rahastus")+SUMIFS(X$35:X$93, $G$35:$G$93, $G$97, $P$35:$P$93, "Reserv (SR)")+SUMIFS(X$35:X$93, $G$35:$G$93, $G$97, $P$35:$P$93, "RRF")+SUMIFS(X$35:X$93, $G$35:$G$93, $G$97, $P$35:$P$93, "SF 14-20 (töös olev projekt)")</f>
        <v>0</v>
      </c>
      <c r="Y112" s="201">
        <f t="shared" si="9"/>
        <v>0</v>
      </c>
      <c r="Z112" s="459">
        <f t="shared" si="9"/>
        <v>0</v>
      </c>
      <c r="AA112" s="200">
        <f t="shared" si="9"/>
        <v>0</v>
      </c>
      <c r="AB112" s="201">
        <f t="shared" si="9"/>
        <v>0</v>
      </c>
      <c r="AC112" s="202">
        <f t="shared" si="9"/>
        <v>200000</v>
      </c>
      <c r="AD112" s="461">
        <f t="shared" si="9"/>
        <v>0</v>
      </c>
      <c r="AE112" s="201">
        <f t="shared" si="9"/>
        <v>0</v>
      </c>
      <c r="AF112" s="202">
        <f t="shared" si="9"/>
        <v>400000</v>
      </c>
    </row>
    <row r="113" spans="6:32" ht="15.75" thickBot="1" x14ac:dyDescent="0.3">
      <c r="F113" s="188" t="s">
        <v>187</v>
      </c>
      <c r="J113" s="1"/>
      <c r="K113" s="207"/>
      <c r="L113" s="207"/>
      <c r="U113" s="206" t="s">
        <v>163</v>
      </c>
      <c r="X113" s="198">
        <f>X112*1.2</f>
        <v>0</v>
      </c>
      <c r="Y113" s="106">
        <f>Y112</f>
        <v>0</v>
      </c>
      <c r="Z113" s="460">
        <f>Z112*1.2</f>
        <v>0</v>
      </c>
      <c r="AA113" s="198">
        <f>AA112*1.22</f>
        <v>0</v>
      </c>
      <c r="AB113" s="106">
        <f>AB112</f>
        <v>0</v>
      </c>
      <c r="AC113" s="107">
        <f>AC112*1.22</f>
        <v>244000</v>
      </c>
      <c r="AD113" s="462">
        <f>AD112*1.22</f>
        <v>0</v>
      </c>
      <c r="AE113" s="106">
        <f>AE112</f>
        <v>0</v>
      </c>
      <c r="AF113" s="107">
        <f>AF112*1.22</f>
        <v>488000</v>
      </c>
    </row>
    <row r="114" spans="6:32" ht="15.75" thickBot="1" x14ac:dyDescent="0.3">
      <c r="F114" s="188" t="s">
        <v>188</v>
      </c>
      <c r="J114" s="1"/>
      <c r="K114" s="207"/>
      <c r="L114" s="207"/>
      <c r="X114" s="207"/>
      <c r="Y114" s="207"/>
      <c r="Z114" s="207"/>
      <c r="AA114" s="207"/>
      <c r="AB114" s="207"/>
      <c r="AC114" s="207"/>
      <c r="AD114" s="207"/>
      <c r="AE114" s="207"/>
      <c r="AF114" s="207"/>
    </row>
    <row r="115" spans="6:32" x14ac:dyDescent="0.25">
      <c r="F115" s="188" t="s">
        <v>189</v>
      </c>
      <c r="J115" s="1"/>
      <c r="U115" s="1" t="s">
        <v>8</v>
      </c>
      <c r="X115" s="200">
        <f t="shared" ref="X115:AF115" si="10">SUMIFS(X$35:X$93, $G$35:$G$93, $G$98, $P$35:$P$93, "Baaseelarve")+SUMIFS(X$35:X$93, $G$35:$G$93, $G$98, $P$35:$P$93, "Muu rahastus")+SUMIFS(X$35:X$93, $G$35:$G$93, $G$98, $P$35:$P$93, "Reserv (SR)")+SUMIFS(X$35:X$93, $G$35:$G$93, $G$98, $P$35:$P$93, "RRF")+SUMIFS(X$35:X$93, $G$35:$G$93, $G$98, $P$35:$P$93, "SF 14-20 (töös olev projekt)")</f>
        <v>0</v>
      </c>
      <c r="Y115" s="201">
        <f t="shared" si="10"/>
        <v>0</v>
      </c>
      <c r="Z115" s="459">
        <f t="shared" si="10"/>
        <v>0</v>
      </c>
      <c r="AA115" s="200">
        <f t="shared" si="10"/>
        <v>0</v>
      </c>
      <c r="AB115" s="201">
        <f t="shared" si="10"/>
        <v>0</v>
      </c>
      <c r="AC115" s="202">
        <f t="shared" si="10"/>
        <v>0</v>
      </c>
      <c r="AD115" s="461">
        <f t="shared" si="10"/>
        <v>0</v>
      </c>
      <c r="AE115" s="201">
        <f t="shared" si="10"/>
        <v>0</v>
      </c>
      <c r="AF115" s="202">
        <f t="shared" si="10"/>
        <v>0</v>
      </c>
    </row>
    <row r="116" spans="6:32" ht="15.75" thickBot="1" x14ac:dyDescent="0.3">
      <c r="I116" s="3"/>
      <c r="J116" s="1"/>
      <c r="U116" s="206" t="s">
        <v>163</v>
      </c>
      <c r="X116" s="198">
        <f>X115*1.2</f>
        <v>0</v>
      </c>
      <c r="Y116" s="106">
        <f>Y115</f>
        <v>0</v>
      </c>
      <c r="Z116" s="460">
        <f>Z115*1.2</f>
        <v>0</v>
      </c>
      <c r="AA116" s="198">
        <f>AA115*1.22</f>
        <v>0</v>
      </c>
      <c r="AB116" s="106">
        <f>AB115</f>
        <v>0</v>
      </c>
      <c r="AC116" s="107">
        <f>AC115*1.22</f>
        <v>0</v>
      </c>
      <c r="AD116" s="462">
        <f>AD115*1.22</f>
        <v>0</v>
      </c>
      <c r="AE116" s="106">
        <f>AE115</f>
        <v>0</v>
      </c>
      <c r="AF116" s="107">
        <f>AF115*1.22</f>
        <v>0</v>
      </c>
    </row>
    <row r="117" spans="6:32" ht="15.75" thickBot="1" x14ac:dyDescent="0.3">
      <c r="H117" s="3"/>
      <c r="J117" s="1"/>
      <c r="X117" s="207"/>
      <c r="Y117" s="207"/>
      <c r="Z117" s="207"/>
      <c r="AA117" s="207"/>
      <c r="AB117" s="207"/>
      <c r="AC117" s="207"/>
      <c r="AD117" s="207"/>
      <c r="AE117" s="207"/>
      <c r="AF117" s="207"/>
    </row>
    <row r="118" spans="6:32" x14ac:dyDescent="0.25">
      <c r="U118" s="1" t="s">
        <v>176</v>
      </c>
      <c r="X118" s="200">
        <f t="shared" ref="X118:AF118" si="11">SUMIFS(X$35:X$93, $G$35:$G$93, $G$99, $P$35:$P$93, "Baaseelarve")+SUMIFS(X$35:X$93, $G$35:$G$93, $G$99, $P$35:$P$93, "Muu rahastus")+SUMIFS(X$35:X$93, $G$35:$G$93, $G$99, $P$35:$P$93, "Reserv (SR)")+SUMIFS(X$35:X$93, $G$35:$G$93, $G$99, $P$35:$P$93, "RRF")+SUMIFS(X$35:X$93, $G$35:$G$93, $G$99, $P$35:$P$93, "SF 14-20 (töös olev projekt)")</f>
        <v>0</v>
      </c>
      <c r="Y118" s="201">
        <f t="shared" si="11"/>
        <v>0</v>
      </c>
      <c r="Z118" s="459">
        <f t="shared" si="11"/>
        <v>0</v>
      </c>
      <c r="AA118" s="200">
        <f t="shared" si="11"/>
        <v>0</v>
      </c>
      <c r="AB118" s="201">
        <f t="shared" si="11"/>
        <v>0</v>
      </c>
      <c r="AC118" s="202">
        <f t="shared" si="11"/>
        <v>0</v>
      </c>
      <c r="AD118" s="461">
        <f t="shared" si="11"/>
        <v>0</v>
      </c>
      <c r="AE118" s="201">
        <f t="shared" si="11"/>
        <v>0</v>
      </c>
      <c r="AF118" s="202">
        <f t="shared" si="11"/>
        <v>0</v>
      </c>
    </row>
    <row r="119" spans="6:32" ht="15.75" thickBot="1" x14ac:dyDescent="0.3">
      <c r="U119" s="206" t="s">
        <v>163</v>
      </c>
      <c r="X119" s="198">
        <f>X118*1.2</f>
        <v>0</v>
      </c>
      <c r="Y119" s="106">
        <f>Y118</f>
        <v>0</v>
      </c>
      <c r="Z119" s="460">
        <f>Z118*1.2</f>
        <v>0</v>
      </c>
      <c r="AA119" s="198">
        <f>AA118*1.22</f>
        <v>0</v>
      </c>
      <c r="AB119" s="106">
        <f>AB118</f>
        <v>0</v>
      </c>
      <c r="AC119" s="107">
        <f>AC118*1.22</f>
        <v>0</v>
      </c>
      <c r="AD119" s="462">
        <f>AD118*1.22</f>
        <v>0</v>
      </c>
      <c r="AE119" s="106">
        <f>AE118</f>
        <v>0</v>
      </c>
      <c r="AF119" s="107">
        <f>AF118*1.22</f>
        <v>0</v>
      </c>
    </row>
    <row r="120" spans="6:32" ht="15.75" thickBot="1" x14ac:dyDescent="0.3">
      <c r="X120" s="207"/>
      <c r="Y120" s="207"/>
      <c r="Z120" s="207"/>
      <c r="AA120" s="207"/>
      <c r="AB120" s="207"/>
      <c r="AC120" s="207"/>
      <c r="AD120" s="207"/>
      <c r="AE120" s="207"/>
      <c r="AF120" s="207"/>
    </row>
    <row r="121" spans="6:32" x14ac:dyDescent="0.25">
      <c r="U121" s="1" t="s">
        <v>10</v>
      </c>
      <c r="X121" s="200">
        <f t="shared" ref="X121:AF121" si="12">SUMIFS(X$35:X$93, $G$35:$G$93, $G$100, $P$35:$P$93, "Baaseelarve")+SUMIFS(X$35:X$93, $G$35:$G$93, $G$100, $P$35:$P$93, "Muu rahastus")+SUMIFS(X$35:X$93, $G$35:$G$93, $G$100, $P$35:$P$93, "Reserv (SR)")+SUMIFS(X$35:X$93, $G$35:$G$93, $G$100, $P$35:$P$93, "RRF")+SUMIFS(X$35:X$93, $G$35:$G$93, $G$100, $P$35:$P$93, "SF 14-20 (töös olev projekt)")</f>
        <v>0</v>
      </c>
      <c r="Y121" s="201">
        <f t="shared" si="12"/>
        <v>0</v>
      </c>
      <c r="Z121" s="459">
        <f t="shared" si="12"/>
        <v>0</v>
      </c>
      <c r="AA121" s="200">
        <f t="shared" si="12"/>
        <v>0</v>
      </c>
      <c r="AB121" s="201">
        <f t="shared" si="12"/>
        <v>0</v>
      </c>
      <c r="AC121" s="202">
        <f t="shared" si="12"/>
        <v>0</v>
      </c>
      <c r="AD121" s="461">
        <f t="shared" si="12"/>
        <v>0</v>
      </c>
      <c r="AE121" s="201">
        <f t="shared" si="12"/>
        <v>0</v>
      </c>
      <c r="AF121" s="202">
        <f t="shared" si="12"/>
        <v>0</v>
      </c>
    </row>
    <row r="122" spans="6:32" ht="15.75" thickBot="1" x14ac:dyDescent="0.3">
      <c r="U122" s="206" t="s">
        <v>163</v>
      </c>
      <c r="X122" s="198">
        <f>X121*1.2</f>
        <v>0</v>
      </c>
      <c r="Y122" s="106">
        <f>Y121</f>
        <v>0</v>
      </c>
      <c r="Z122" s="460">
        <f>Z121*1.2</f>
        <v>0</v>
      </c>
      <c r="AA122" s="198">
        <f>AA121*1.22</f>
        <v>0</v>
      </c>
      <c r="AB122" s="106">
        <f>AB121</f>
        <v>0</v>
      </c>
      <c r="AC122" s="107">
        <f>AC121*1.22</f>
        <v>0</v>
      </c>
      <c r="AD122" s="462">
        <f>AD121*1.22</f>
        <v>0</v>
      </c>
      <c r="AE122" s="106">
        <f>AE121</f>
        <v>0</v>
      </c>
      <c r="AF122" s="107">
        <f>AF121*1.22</f>
        <v>0</v>
      </c>
    </row>
    <row r="123" spans="6:32" x14ac:dyDescent="0.25">
      <c r="X123" s="207"/>
      <c r="Y123" s="207"/>
      <c r="Z123" s="207"/>
      <c r="AA123" s="207"/>
      <c r="AB123" s="207"/>
      <c r="AC123" s="207"/>
      <c r="AD123" s="207"/>
      <c r="AE123" s="207"/>
      <c r="AF123" s="207"/>
    </row>
    <row r="124" spans="6:32" x14ac:dyDescent="0.25">
      <c r="X124" s="207"/>
      <c r="Y124" s="207"/>
      <c r="Z124" s="207"/>
      <c r="AA124" s="207"/>
      <c r="AB124" s="207"/>
      <c r="AC124" s="207"/>
      <c r="AD124" s="207"/>
      <c r="AE124" s="207"/>
      <c r="AF124" s="207"/>
    </row>
    <row r="125" spans="6:32" x14ac:dyDescent="0.25">
      <c r="X125" s="207"/>
      <c r="Y125" s="207"/>
      <c r="Z125" s="207"/>
      <c r="AA125" s="207"/>
      <c r="AB125" s="207"/>
      <c r="AC125" s="207"/>
      <c r="AD125" s="207"/>
      <c r="AE125" s="207"/>
      <c r="AF125" s="207"/>
    </row>
    <row r="126" spans="6:32" ht="15.75" thickBot="1" x14ac:dyDescent="0.3">
      <c r="U126" s="199" t="s">
        <v>168</v>
      </c>
    </row>
    <row r="127" spans="6:32" x14ac:dyDescent="0.25">
      <c r="U127" s="1" t="s">
        <v>7</v>
      </c>
      <c r="X127" s="200">
        <f t="shared" ref="X127:AF127" si="13">SUMIFS(X$35:X$93,$G$35:$G$93,$G$97,$P$35:$P$93,$P$99)</f>
        <v>0</v>
      </c>
      <c r="Y127" s="201">
        <f t="shared" si="13"/>
        <v>0</v>
      </c>
      <c r="Z127" s="459">
        <f t="shared" si="13"/>
        <v>0</v>
      </c>
      <c r="AA127" s="200">
        <f t="shared" si="13"/>
        <v>0</v>
      </c>
      <c r="AB127" s="201">
        <f t="shared" si="13"/>
        <v>0</v>
      </c>
      <c r="AC127" s="202">
        <f t="shared" si="13"/>
        <v>0</v>
      </c>
      <c r="AD127" s="461">
        <f t="shared" si="13"/>
        <v>0</v>
      </c>
      <c r="AE127" s="201">
        <f t="shared" si="13"/>
        <v>0</v>
      </c>
      <c r="AF127" s="202">
        <f t="shared" si="13"/>
        <v>0</v>
      </c>
    </row>
    <row r="128" spans="6:32" ht="15.75" thickBot="1" x14ac:dyDescent="0.3">
      <c r="U128" s="206" t="s">
        <v>163</v>
      </c>
      <c r="X128" s="198">
        <f>X127*1.2</f>
        <v>0</v>
      </c>
      <c r="Y128" s="106">
        <f>Y127</f>
        <v>0</v>
      </c>
      <c r="Z128" s="460">
        <f>Z127*1.2</f>
        <v>0</v>
      </c>
      <c r="AA128" s="198">
        <f>AA127*1.22</f>
        <v>0</v>
      </c>
      <c r="AB128" s="106">
        <f>AB127</f>
        <v>0</v>
      </c>
      <c r="AC128" s="107">
        <f>AC127*1.22</f>
        <v>0</v>
      </c>
      <c r="AD128" s="462">
        <f>AD127*1.22</f>
        <v>0</v>
      </c>
      <c r="AE128" s="106">
        <f>AE127</f>
        <v>0</v>
      </c>
      <c r="AF128" s="107">
        <f>AF127*1.22</f>
        <v>0</v>
      </c>
    </row>
    <row r="129" spans="21:32" ht="15.75" thickBot="1" x14ac:dyDescent="0.3">
      <c r="X129" s="207"/>
      <c r="Y129" s="207"/>
      <c r="Z129" s="207"/>
      <c r="AA129" s="207"/>
      <c r="AB129" s="207"/>
      <c r="AC129" s="207"/>
      <c r="AD129" s="207"/>
      <c r="AE129" s="207"/>
      <c r="AF129" s="207"/>
    </row>
    <row r="130" spans="21:32" x14ac:dyDescent="0.25">
      <c r="U130" s="1" t="s">
        <v>8</v>
      </c>
      <c r="X130" s="200">
        <f t="shared" ref="X130:AF130" si="14">SUMIFS(X$35:X$93,$G$35:$G$93,$G$98,$P$35:$P$93,$P$99)</f>
        <v>0</v>
      </c>
      <c r="Y130" s="201">
        <f t="shared" si="14"/>
        <v>0</v>
      </c>
      <c r="Z130" s="459">
        <f t="shared" si="14"/>
        <v>0</v>
      </c>
      <c r="AA130" s="200">
        <f t="shared" si="14"/>
        <v>0</v>
      </c>
      <c r="AB130" s="201">
        <f t="shared" si="14"/>
        <v>0</v>
      </c>
      <c r="AC130" s="202">
        <f t="shared" si="14"/>
        <v>0</v>
      </c>
      <c r="AD130" s="461">
        <f t="shared" si="14"/>
        <v>0</v>
      </c>
      <c r="AE130" s="201">
        <f t="shared" si="14"/>
        <v>0</v>
      </c>
      <c r="AF130" s="202">
        <f t="shared" si="14"/>
        <v>0</v>
      </c>
    </row>
    <row r="131" spans="21:32" ht="15.75" thickBot="1" x14ac:dyDescent="0.3">
      <c r="U131" s="206" t="s">
        <v>163</v>
      </c>
      <c r="X131" s="198">
        <f>X130*1.2</f>
        <v>0</v>
      </c>
      <c r="Y131" s="106">
        <f>Y130</f>
        <v>0</v>
      </c>
      <c r="Z131" s="460">
        <f>Z130*1.2</f>
        <v>0</v>
      </c>
      <c r="AA131" s="198">
        <f>AA130*1.22</f>
        <v>0</v>
      </c>
      <c r="AB131" s="106">
        <f>AB130</f>
        <v>0</v>
      </c>
      <c r="AC131" s="107">
        <f>AC130*1.22</f>
        <v>0</v>
      </c>
      <c r="AD131" s="462">
        <f>AD130*1.22</f>
        <v>0</v>
      </c>
      <c r="AE131" s="106">
        <f>AE130</f>
        <v>0</v>
      </c>
      <c r="AF131" s="107">
        <f>AF130*1.22</f>
        <v>0</v>
      </c>
    </row>
    <row r="132" spans="21:32" ht="15.75" thickBot="1" x14ac:dyDescent="0.3">
      <c r="X132" s="207"/>
      <c r="Y132" s="207"/>
      <c r="Z132" s="207"/>
      <c r="AA132" s="207"/>
      <c r="AB132" s="207"/>
      <c r="AC132" s="207"/>
      <c r="AD132" s="207"/>
      <c r="AE132" s="207"/>
      <c r="AF132" s="207"/>
    </row>
    <row r="133" spans="21:32" x14ac:dyDescent="0.25">
      <c r="U133" s="1" t="s">
        <v>176</v>
      </c>
      <c r="X133" s="200">
        <f t="shared" ref="X133:AF133" si="15">SUMIFS(X$35:X$93,$G$35:$G$93,$G$99,$P$35:$P$93,$P$99)</f>
        <v>0</v>
      </c>
      <c r="Y133" s="201">
        <f t="shared" si="15"/>
        <v>0</v>
      </c>
      <c r="Z133" s="459">
        <f t="shared" si="15"/>
        <v>0</v>
      </c>
      <c r="AA133" s="200">
        <f t="shared" si="15"/>
        <v>0</v>
      </c>
      <c r="AB133" s="201">
        <f t="shared" si="15"/>
        <v>0</v>
      </c>
      <c r="AC133" s="202">
        <f t="shared" si="15"/>
        <v>0</v>
      </c>
      <c r="AD133" s="461">
        <f t="shared" si="15"/>
        <v>0</v>
      </c>
      <c r="AE133" s="201">
        <f t="shared" si="15"/>
        <v>0</v>
      </c>
      <c r="AF133" s="202">
        <f t="shared" si="15"/>
        <v>0</v>
      </c>
    </row>
    <row r="134" spans="21:32" ht="15.75" thickBot="1" x14ac:dyDescent="0.3">
      <c r="U134" s="206" t="s">
        <v>163</v>
      </c>
      <c r="X134" s="198">
        <f>X133*1.2</f>
        <v>0</v>
      </c>
      <c r="Y134" s="106">
        <f>Y133</f>
        <v>0</v>
      </c>
      <c r="Z134" s="460">
        <f>Z133*1.2</f>
        <v>0</v>
      </c>
      <c r="AA134" s="198">
        <f>AA133*1.22</f>
        <v>0</v>
      </c>
      <c r="AB134" s="106">
        <f>AB133</f>
        <v>0</v>
      </c>
      <c r="AC134" s="107">
        <f>AC133*1.22</f>
        <v>0</v>
      </c>
      <c r="AD134" s="462">
        <f>AD133*1.22</f>
        <v>0</v>
      </c>
      <c r="AE134" s="106">
        <f>AE133</f>
        <v>0</v>
      </c>
      <c r="AF134" s="107">
        <f>AF133*1.22</f>
        <v>0</v>
      </c>
    </row>
    <row r="135" spans="21:32" ht="15.75" thickBot="1" x14ac:dyDescent="0.3">
      <c r="X135" s="207"/>
      <c r="Y135" s="207"/>
      <c r="Z135" s="207"/>
      <c r="AA135" s="207"/>
      <c r="AB135" s="207"/>
      <c r="AC135" s="207"/>
      <c r="AD135" s="207"/>
      <c r="AE135" s="207"/>
      <c r="AF135" s="207"/>
    </row>
    <row r="136" spans="21:32" x14ac:dyDescent="0.25">
      <c r="U136" s="1" t="s">
        <v>10</v>
      </c>
      <c r="X136" s="200">
        <f t="shared" ref="X136:AF136" si="16">SUMIFS(X$35:X$93,$G$35:$G$93,$G$100,$P$35:$P$93,$P$99)</f>
        <v>0</v>
      </c>
      <c r="Y136" s="201">
        <f t="shared" si="16"/>
        <v>0</v>
      </c>
      <c r="Z136" s="459">
        <f t="shared" si="16"/>
        <v>0</v>
      </c>
      <c r="AA136" s="200">
        <f t="shared" si="16"/>
        <v>0</v>
      </c>
      <c r="AB136" s="201">
        <f t="shared" si="16"/>
        <v>0</v>
      </c>
      <c r="AC136" s="202">
        <f t="shared" si="16"/>
        <v>0</v>
      </c>
      <c r="AD136" s="461">
        <f t="shared" si="16"/>
        <v>0</v>
      </c>
      <c r="AE136" s="201">
        <f t="shared" si="16"/>
        <v>0</v>
      </c>
      <c r="AF136" s="202">
        <f t="shared" si="16"/>
        <v>0</v>
      </c>
    </row>
    <row r="137" spans="21:32" ht="15.75" thickBot="1" x14ac:dyDescent="0.3">
      <c r="U137" s="206" t="s">
        <v>163</v>
      </c>
      <c r="X137" s="198">
        <f>X136*1.2</f>
        <v>0</v>
      </c>
      <c r="Y137" s="106">
        <f>Y136</f>
        <v>0</v>
      </c>
      <c r="Z137" s="460">
        <f>Z136*1.2</f>
        <v>0</v>
      </c>
      <c r="AA137" s="198">
        <f>AA136*1.22</f>
        <v>0</v>
      </c>
      <c r="AB137" s="106">
        <f>AB136</f>
        <v>0</v>
      </c>
      <c r="AC137" s="107">
        <f>AC136*1.22</f>
        <v>0</v>
      </c>
      <c r="AD137" s="462">
        <f>AD136*1.22</f>
        <v>0</v>
      </c>
      <c r="AE137" s="106">
        <f>AE136</f>
        <v>0</v>
      </c>
      <c r="AF137" s="107">
        <f>AF136*1.22</f>
        <v>0</v>
      </c>
    </row>
  </sheetData>
  <sheetProtection algorithmName="SHA-512" hashValue="NBjQMLTR4TDXXjWvgLXWxJeaFXnMbMf08aoe9aPvYz7DKhetPlvBIKCZ0lJChpfxx9qiityfLMM7NSbgnNtMGA==" saltValue="vzuuQvwudtZPeZNKvwFWvA==" spinCount="100000" sheet="1" objects="1" scenarios="1" sort="0" autoFilter="0"/>
  <autoFilter ref="A33:AR95" xr:uid="{26F4B7B0-4764-496D-9313-E7C884B0D6FB}">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autoFilter>
  <mergeCells count="22">
    <mergeCell ref="X32:AO32"/>
    <mergeCell ref="B17:I17"/>
    <mergeCell ref="B20:I20"/>
    <mergeCell ref="B26:I26"/>
    <mergeCell ref="B23:I23"/>
    <mergeCell ref="K20:R20"/>
    <mergeCell ref="K23:R23"/>
    <mergeCell ref="K17:R17"/>
    <mergeCell ref="AM33:AO33"/>
    <mergeCell ref="X33:Z33"/>
    <mergeCell ref="AA33:AC33"/>
    <mergeCell ref="AD33:AF33"/>
    <mergeCell ref="AG33:AI33"/>
    <mergeCell ref="AJ33:AL33"/>
    <mergeCell ref="B2:E2"/>
    <mergeCell ref="G2:K2"/>
    <mergeCell ref="R34:W34"/>
    <mergeCell ref="K26:R26"/>
    <mergeCell ref="K19:R19"/>
    <mergeCell ref="K22:R22"/>
    <mergeCell ref="K25:R25"/>
    <mergeCell ref="K28:R28"/>
  </mergeCells>
  <phoneticPr fontId="7" type="noConversion"/>
  <dataValidations count="9">
    <dataValidation type="list" allowBlank="1" showInputMessage="1" showErrorMessage="1" sqref="P118:P150 N117 O116 P31:P32" xr:uid="{258C40CF-7ED3-46AD-9DBE-9E35B6A83AF2}">
      <formula1>$R$19:$R$22</formula1>
    </dataValidation>
    <dataValidation type="list" allowBlank="1" showInputMessage="1" showErrorMessage="1" sqref="F117:F151 F31:F32" xr:uid="{6788E54C-2BD5-4096-85C2-888BADA7E1F2}">
      <formula1>$H$3:$K$3</formula1>
    </dataValidation>
    <dataValidation type="list" allowBlank="1" showInputMessage="1" showErrorMessage="1" sqref="P35:P94" xr:uid="{D3E718C6-7AB1-4871-9C15-0A5014791696}">
      <formula1>$P$97:$P$103</formula1>
    </dataValidation>
    <dataValidation type="list" allowBlank="1" showInputMessage="1" showErrorMessage="1" sqref="E35:E94" xr:uid="{4537B685-D58B-48A6-A09A-6E7B0652C7B9}">
      <formula1>$E$97:$E$99</formula1>
    </dataValidation>
    <dataValidation type="list" allowBlank="1" showInputMessage="1" showErrorMessage="1" sqref="F35:F94" xr:uid="{EA197172-5E41-4726-AB9F-2F1BADFCFFAC}">
      <formula1>$F$97:$F$115</formula1>
    </dataValidation>
    <dataValidation type="list" allowBlank="1" showInputMessage="1" showErrorMessage="1" sqref="G35:G94" xr:uid="{58A20634-86BF-47AA-9970-DA930862660F}">
      <formula1>$G$97:$G$100</formula1>
    </dataValidation>
    <dataValidation type="list" allowBlank="1" showInputMessage="1" showErrorMessage="1" sqref="AQ35 AQ37:AQ94" xr:uid="{63C0EE7F-3A35-4E09-8468-E4CA0CE5603D}">
      <formula1>$AQ$97:$AQ$101</formula1>
    </dataValidation>
    <dataValidation type="whole" allowBlank="1" showInputMessage="1" showErrorMessage="1" sqref="B19:I19" xr:uid="{BAA790B2-6BD4-4790-8148-61FF4AD6D1D3}">
      <formula1>0</formula1>
      <formula2>10000000</formula2>
    </dataValidation>
    <dataValidation type="whole" allowBlank="1" showInputMessage="1" showErrorMessage="1" sqref="B22:I22 B25:I25 C28:I28" xr:uid="{0E4C4795-2F7F-4DAE-BFF4-DE195B193D65}">
      <formula1>0</formula1>
      <formula2>100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F729-9D90-42B6-8314-2527032805E7}">
  <dimension ref="A1:AV117"/>
  <sheetViews>
    <sheetView topLeftCell="A16" zoomScale="50" zoomScaleNormal="50" workbookViewId="0">
      <selection activeCell="P43" sqref="P43"/>
    </sheetView>
  </sheetViews>
  <sheetFormatPr defaultRowHeight="15" customHeight="1" x14ac:dyDescent="0.25"/>
  <cols>
    <col min="1" max="1" width="21.42578125" customWidth="1"/>
    <col min="2" max="2" width="15" customWidth="1"/>
    <col min="3" max="3" width="13.5703125" customWidth="1"/>
    <col min="4" max="4" width="14.140625" customWidth="1"/>
    <col min="5" max="5" width="16.5703125" customWidth="1"/>
    <col min="6" max="6" width="18.5703125" customWidth="1"/>
    <col min="7" max="7" width="14.140625" customWidth="1"/>
    <col min="8" max="8" width="11.5703125" customWidth="1"/>
    <col min="9" max="9" width="20.42578125" customWidth="1"/>
    <col min="10" max="10" width="25.42578125" style="3" customWidth="1"/>
    <col min="11" max="11" width="42" customWidth="1"/>
    <col min="12" max="12" width="12" hidden="1" customWidth="1"/>
    <col min="13" max="13" width="14.42578125" hidden="1" customWidth="1"/>
    <col min="14" max="14" width="12.42578125" customWidth="1"/>
    <col min="16" max="16" width="14.85546875" bestFit="1" customWidth="1"/>
    <col min="17" max="17" width="9.140625" customWidth="1"/>
    <col min="18" max="21" width="13.140625" customWidth="1"/>
    <col min="22" max="24" width="9.140625" customWidth="1"/>
    <col min="25" max="25" width="11" bestFit="1" customWidth="1"/>
    <col min="26" max="36" width="10.140625" customWidth="1"/>
    <col min="37" max="37" width="40.42578125" customWidth="1"/>
    <col min="38" max="38" width="37" customWidth="1"/>
    <col min="39" max="39" width="60.5703125" customWidth="1"/>
    <col min="40" max="40" width="9.140625" customWidth="1"/>
    <col min="41" max="42" width="10.140625" bestFit="1" customWidth="1"/>
    <col min="43" max="43" width="10.5703125" customWidth="1"/>
    <col min="44" max="44" width="73.5703125" customWidth="1"/>
  </cols>
  <sheetData>
    <row r="1" spans="1:11" x14ac:dyDescent="0.25">
      <c r="A1" s="5" t="s">
        <v>190</v>
      </c>
      <c r="B1" s="150"/>
      <c r="C1" s="151"/>
      <c r="D1" s="151"/>
      <c r="E1" s="8"/>
      <c r="F1" s="359"/>
      <c r="G1" s="359"/>
      <c r="H1" s="359"/>
      <c r="I1" s="8"/>
    </row>
    <row r="2" spans="1:11" ht="30.75" customHeight="1" x14ac:dyDescent="0.25">
      <c r="A2" s="7" t="s">
        <v>1</v>
      </c>
      <c r="B2" s="524" t="s">
        <v>2</v>
      </c>
      <c r="C2" s="524"/>
      <c r="D2" s="524"/>
      <c r="E2" s="8"/>
      <c r="F2" s="8"/>
      <c r="G2" s="8"/>
      <c r="H2" s="8"/>
      <c r="I2" s="8"/>
      <c r="J2" s="4"/>
    </row>
    <row r="3" spans="1:11" x14ac:dyDescent="0.25">
      <c r="A3" s="11" t="s">
        <v>4</v>
      </c>
      <c r="B3" s="12" t="s">
        <v>191</v>
      </c>
      <c r="C3" s="13">
        <v>2023</v>
      </c>
      <c r="D3" s="13">
        <v>2024</v>
      </c>
      <c r="E3" s="8"/>
      <c r="F3" s="8"/>
      <c r="G3" s="8"/>
      <c r="H3" s="8"/>
      <c r="I3" s="8"/>
      <c r="J3" s="4"/>
      <c r="K3" s="3"/>
    </row>
    <row r="4" spans="1:11" x14ac:dyDescent="0.25">
      <c r="A4" s="5" t="s">
        <v>11</v>
      </c>
      <c r="B4" s="9">
        <f>SUM(C4:D4)</f>
        <v>6070488</v>
      </c>
      <c r="C4" s="9">
        <f>SUM(C5+C12)</f>
        <v>3262450</v>
      </c>
      <c r="D4" s="9">
        <f>SUM(D5+D12)</f>
        <v>2808038</v>
      </c>
      <c r="E4" s="8"/>
      <c r="F4" s="8"/>
      <c r="G4" s="8"/>
      <c r="H4" s="8"/>
      <c r="I4" s="8"/>
      <c r="J4" s="4"/>
      <c r="K4" s="4"/>
    </row>
    <row r="5" spans="1:11" ht="15.75" x14ac:dyDescent="0.25">
      <c r="A5" s="5" t="s">
        <v>12</v>
      </c>
      <c r="B5" s="9">
        <f>SUM(C5:D5)</f>
        <v>2862988</v>
      </c>
      <c r="C5" s="9">
        <f>SUM(C6:C11)</f>
        <v>2109950</v>
      </c>
      <c r="D5" s="9">
        <f>SUM(D6:D11)</f>
        <v>753038</v>
      </c>
      <c r="E5" s="16"/>
      <c r="F5" s="8"/>
      <c r="G5" s="8"/>
      <c r="H5" s="8"/>
      <c r="I5" s="8"/>
      <c r="J5" s="4"/>
    </row>
    <row r="6" spans="1:11" x14ac:dyDescent="0.25">
      <c r="A6" s="30" t="s">
        <v>13</v>
      </c>
      <c r="B6" s="17">
        <f t="shared" ref="B6:B14" si="0">SUM(C6:D6)</f>
        <v>1459950</v>
      </c>
      <c r="C6" s="18">
        <f>SUMIFS(Q35:Q94,O35:O94,"Baaseelarve")</f>
        <v>1059950</v>
      </c>
      <c r="D6" s="18">
        <f>SUMIFS(R35:R94,O35:O94,"Baaseelarve")</f>
        <v>400000</v>
      </c>
      <c r="E6" s="10"/>
      <c r="F6" s="8"/>
      <c r="G6" s="8"/>
      <c r="H6" s="8"/>
      <c r="I6" s="8"/>
      <c r="J6" s="4"/>
    </row>
    <row r="7" spans="1:11" x14ac:dyDescent="0.25">
      <c r="A7" s="30" t="s">
        <v>14</v>
      </c>
      <c r="B7" s="17">
        <f t="shared" si="0"/>
        <v>1305038</v>
      </c>
      <c r="C7" s="18">
        <f>SUMIFS(Q35:Q94,O35:O94,"Muu rahastus")</f>
        <v>952000</v>
      </c>
      <c r="D7" s="18">
        <f>SUMIFS(R35:R94,O35:O94,"Muu rahastus")</f>
        <v>353038</v>
      </c>
      <c r="E7" s="10"/>
      <c r="F7" s="8"/>
      <c r="G7" s="8"/>
      <c r="H7" s="8"/>
      <c r="I7" s="8"/>
      <c r="J7" s="4"/>
    </row>
    <row r="8" spans="1:11" x14ac:dyDescent="0.25">
      <c r="A8" s="30" t="s">
        <v>15</v>
      </c>
      <c r="B8" s="17">
        <f t="shared" si="0"/>
        <v>0</v>
      </c>
      <c r="C8" s="18">
        <f>SUMIFS(Q35:Q94,O35:O94,"Reserv (SR)")</f>
        <v>0</v>
      </c>
      <c r="D8" s="18">
        <f>SUMIFS(R35:R94,O35:O94,"Reserv (SR)")</f>
        <v>0</v>
      </c>
      <c r="E8" s="10"/>
      <c r="F8" s="8"/>
      <c r="G8" s="8"/>
      <c r="H8" s="8"/>
      <c r="I8" s="8"/>
      <c r="J8" s="4"/>
    </row>
    <row r="9" spans="1:11" hidden="1" x14ac:dyDescent="0.25">
      <c r="A9" s="30" t="s">
        <v>16</v>
      </c>
      <c r="B9" s="17">
        <f t="shared" si="0"/>
        <v>0</v>
      </c>
      <c r="C9" s="18">
        <f>SUMIFS(Q35:Q94,O35:O94,"RRF")</f>
        <v>0</v>
      </c>
      <c r="D9" s="18">
        <f>SUMIFS(R35:R94,O35:O94,"RRF")</f>
        <v>0</v>
      </c>
      <c r="E9" s="10"/>
      <c r="F9" s="8"/>
      <c r="G9" s="8"/>
      <c r="H9" s="8"/>
      <c r="I9" s="8"/>
      <c r="J9" s="4"/>
    </row>
    <row r="10" spans="1:11" x14ac:dyDescent="0.25">
      <c r="A10" s="30" t="s">
        <v>17</v>
      </c>
      <c r="B10" s="17">
        <f t="shared" si="0"/>
        <v>98000</v>
      </c>
      <c r="C10" s="18">
        <f>SUMIFS(Q35:Q94,O35:O94,"SF 14-20 (töös olev projekt)")</f>
        <v>98000</v>
      </c>
      <c r="D10" s="18">
        <f>SUMIFS(R35:R94,O35:O94,"SF 14-20 (töös olev projekt)")</f>
        <v>0</v>
      </c>
      <c r="E10" s="10"/>
      <c r="F10" s="8"/>
      <c r="G10" s="8"/>
      <c r="H10" s="8"/>
      <c r="I10" s="8"/>
      <c r="J10" s="4"/>
    </row>
    <row r="11" spans="1:11" x14ac:dyDescent="0.25">
      <c r="A11" s="30" t="s">
        <v>18</v>
      </c>
      <c r="B11" s="17">
        <f>SUM(C11:D11)</f>
        <v>0</v>
      </c>
      <c r="C11" s="18"/>
      <c r="D11" s="18"/>
      <c r="E11" s="10"/>
      <c r="F11" s="8"/>
      <c r="G11" s="8"/>
      <c r="H11" s="8"/>
      <c r="I11" s="8"/>
      <c r="J11" s="4"/>
    </row>
    <row r="12" spans="1:11" x14ac:dyDescent="0.25">
      <c r="A12" s="5" t="s">
        <v>19</v>
      </c>
      <c r="B12" s="9">
        <f t="shared" si="0"/>
        <v>3207500</v>
      </c>
      <c r="C12" s="9">
        <f>SUM(C13:C14)</f>
        <v>1152500</v>
      </c>
      <c r="D12" s="9">
        <f>SUM(D13:D14)</f>
        <v>2055000</v>
      </c>
      <c r="E12" s="10"/>
      <c r="F12" s="8"/>
      <c r="G12" s="8"/>
      <c r="H12" s="8"/>
      <c r="I12" s="8"/>
      <c r="J12" s="4"/>
    </row>
    <row r="13" spans="1:11" x14ac:dyDescent="0.25">
      <c r="A13" s="30" t="s">
        <v>20</v>
      </c>
      <c r="B13" s="17">
        <f t="shared" si="0"/>
        <v>0</v>
      </c>
      <c r="C13" s="18">
        <f>SUMIFS(Q35:Q95,O35:O95,"RES IKT (vaja juurde taotleda)")</f>
        <v>0</v>
      </c>
      <c r="D13" s="18">
        <f>SUMIFS(R35:R95,O35:O95,"RES IKT (vaja juurde taotleda)")</f>
        <v>0</v>
      </c>
      <c r="E13" s="10" t="s">
        <v>192</v>
      </c>
      <c r="F13" s="8"/>
      <c r="G13" s="8"/>
      <c r="H13" s="8"/>
      <c r="I13" s="8"/>
      <c r="J13" s="4"/>
    </row>
    <row r="14" spans="1:11" x14ac:dyDescent="0.25">
      <c r="A14" s="30" t="s">
        <v>22</v>
      </c>
      <c r="B14" s="17">
        <f t="shared" si="0"/>
        <v>3207500</v>
      </c>
      <c r="C14" s="18">
        <f>SUMIFS(Q35:Q94,O35:O94,"SF 21-27 (taotletav raha)")</f>
        <v>1152500</v>
      </c>
      <c r="D14" s="18">
        <f>SUMIFS(R35:R94,O35:O94,"SF 21-27 (taotletav raha)")</f>
        <v>2055000</v>
      </c>
      <c r="E14" s="10"/>
      <c r="F14" s="8"/>
      <c r="G14" s="8"/>
      <c r="H14" s="8"/>
      <c r="I14" s="8"/>
      <c r="J14" s="4"/>
    </row>
    <row r="15" spans="1:11" x14ac:dyDescent="0.25">
      <c r="A15" s="6"/>
      <c r="B15" s="6"/>
      <c r="C15" s="6"/>
      <c r="D15" s="6"/>
      <c r="E15" s="6"/>
      <c r="F15" s="6"/>
      <c r="G15" s="6"/>
      <c r="H15" s="6"/>
      <c r="I15" s="6"/>
    </row>
    <row r="16" spans="1:11" x14ac:dyDescent="0.25">
      <c r="A16" s="10" t="s">
        <v>24</v>
      </c>
      <c r="B16" s="6"/>
      <c r="C16" s="6"/>
      <c r="D16" s="6"/>
      <c r="E16" s="6"/>
      <c r="F16" s="6"/>
      <c r="G16" s="6"/>
      <c r="H16" s="6"/>
      <c r="I16" s="6"/>
    </row>
    <row r="17" spans="1:44" ht="29.1" customHeight="1" x14ac:dyDescent="0.25">
      <c r="A17" s="52" t="s">
        <v>25</v>
      </c>
      <c r="B17" s="549" t="s">
        <v>26</v>
      </c>
      <c r="C17" s="549"/>
      <c r="D17" s="549"/>
      <c r="E17" s="549"/>
      <c r="F17" s="549"/>
      <c r="G17" s="549"/>
      <c r="H17" s="549"/>
      <c r="I17" s="549"/>
      <c r="J17" s="433" t="s">
        <v>27</v>
      </c>
      <c r="K17" s="562" t="s">
        <v>28</v>
      </c>
      <c r="L17" s="532"/>
      <c r="M17" s="532"/>
      <c r="N17" s="532"/>
      <c r="O17" s="532"/>
      <c r="P17" s="532"/>
      <c r="Q17" s="563"/>
    </row>
    <row r="18" spans="1:44" ht="30" x14ac:dyDescent="0.25">
      <c r="A18" s="53" t="s">
        <v>193</v>
      </c>
      <c r="B18" s="98" t="s">
        <v>30</v>
      </c>
      <c r="C18" s="99" t="s">
        <v>31</v>
      </c>
      <c r="D18" s="99" t="s">
        <v>32</v>
      </c>
      <c r="E18" s="99" t="s">
        <v>33</v>
      </c>
      <c r="F18" s="99" t="s">
        <v>34</v>
      </c>
      <c r="G18" s="99" t="s">
        <v>35</v>
      </c>
      <c r="H18" s="99" t="s">
        <v>36</v>
      </c>
      <c r="I18" s="186" t="s">
        <v>37</v>
      </c>
      <c r="J18" s="364"/>
      <c r="K18" s="432"/>
      <c r="Q18" s="67"/>
    </row>
    <row r="19" spans="1:44" x14ac:dyDescent="0.25">
      <c r="A19" s="54" t="s">
        <v>194</v>
      </c>
      <c r="B19" s="271">
        <v>0</v>
      </c>
      <c r="C19" s="454"/>
      <c r="D19" s="454"/>
      <c r="E19" s="454"/>
      <c r="F19" s="454"/>
      <c r="G19" s="454"/>
      <c r="H19" s="454"/>
      <c r="I19" s="455"/>
      <c r="J19" s="293"/>
      <c r="K19" s="560" t="s">
        <v>39</v>
      </c>
      <c r="L19" s="536"/>
      <c r="M19" s="536"/>
      <c r="N19" s="536"/>
      <c r="O19" s="536"/>
      <c r="P19" s="536"/>
      <c r="Q19" s="561"/>
    </row>
    <row r="20" spans="1:44" ht="29.1" customHeight="1" x14ac:dyDescent="0.25">
      <c r="A20" s="52" t="s">
        <v>40</v>
      </c>
      <c r="B20" s="551" t="s">
        <v>41</v>
      </c>
      <c r="C20" s="551"/>
      <c r="D20" s="551"/>
      <c r="E20" s="551"/>
      <c r="F20" s="551"/>
      <c r="G20" s="551"/>
      <c r="H20" s="551"/>
      <c r="I20" s="551"/>
      <c r="J20" s="431"/>
      <c r="K20" s="562" t="s">
        <v>42</v>
      </c>
      <c r="L20" s="532"/>
      <c r="M20" s="532"/>
      <c r="N20" s="532"/>
      <c r="O20" s="532"/>
      <c r="P20" s="532"/>
      <c r="Q20" s="563"/>
    </row>
    <row r="21" spans="1:44" ht="30" x14ac:dyDescent="0.25">
      <c r="A21" s="53" t="s">
        <v>193</v>
      </c>
      <c r="B21" s="98" t="s">
        <v>30</v>
      </c>
      <c r="C21" s="99" t="s">
        <v>31</v>
      </c>
      <c r="D21" s="99" t="s">
        <v>32</v>
      </c>
      <c r="E21" s="99" t="s">
        <v>33</v>
      </c>
      <c r="F21" s="99" t="s">
        <v>34</v>
      </c>
      <c r="G21" s="99" t="s">
        <v>35</v>
      </c>
      <c r="H21" s="99" t="s">
        <v>36</v>
      </c>
      <c r="I21" s="186" t="s">
        <v>37</v>
      </c>
      <c r="J21" s="364"/>
      <c r="K21" s="432"/>
      <c r="Q21" s="67"/>
    </row>
    <row r="22" spans="1:44" x14ac:dyDescent="0.25">
      <c r="A22" s="54" t="s">
        <v>194</v>
      </c>
      <c r="B22" s="271">
        <v>0</v>
      </c>
      <c r="C22" s="454"/>
      <c r="D22" s="454"/>
      <c r="E22" s="454"/>
      <c r="F22" s="454"/>
      <c r="G22" s="454"/>
      <c r="H22" s="454"/>
      <c r="I22" s="455">
        <v>5</v>
      </c>
      <c r="J22" s="293"/>
      <c r="K22" s="560" t="s">
        <v>44</v>
      </c>
      <c r="L22" s="536"/>
      <c r="M22" s="536"/>
      <c r="N22" s="536"/>
      <c r="O22" s="536"/>
      <c r="P22" s="536"/>
      <c r="Q22" s="561"/>
    </row>
    <row r="23" spans="1:44" ht="29.1" customHeight="1" x14ac:dyDescent="0.25">
      <c r="A23" s="52" t="s">
        <v>40</v>
      </c>
      <c r="B23" s="551" t="s">
        <v>45</v>
      </c>
      <c r="C23" s="551"/>
      <c r="D23" s="551"/>
      <c r="E23" s="551"/>
      <c r="F23" s="551"/>
      <c r="G23" s="551"/>
      <c r="H23" s="551"/>
      <c r="I23" s="551"/>
      <c r="J23" s="431"/>
      <c r="K23" s="562" t="s">
        <v>46</v>
      </c>
      <c r="L23" s="532"/>
      <c r="M23" s="532"/>
      <c r="N23" s="532"/>
      <c r="O23" s="532"/>
      <c r="P23" s="532"/>
      <c r="Q23" s="563"/>
    </row>
    <row r="24" spans="1:44" ht="30" x14ac:dyDescent="0.25">
      <c r="A24" s="53" t="s">
        <v>193</v>
      </c>
      <c r="B24" s="98" t="s">
        <v>30</v>
      </c>
      <c r="C24" s="99" t="s">
        <v>31</v>
      </c>
      <c r="D24" s="99" t="s">
        <v>32</v>
      </c>
      <c r="E24" s="99" t="s">
        <v>33</v>
      </c>
      <c r="F24" s="99" t="s">
        <v>34</v>
      </c>
      <c r="G24" s="99" t="s">
        <v>35</v>
      </c>
      <c r="H24" s="99" t="s">
        <v>36</v>
      </c>
      <c r="I24" s="186" t="s">
        <v>37</v>
      </c>
      <c r="J24" s="364"/>
      <c r="K24" s="432"/>
      <c r="Q24" s="67"/>
    </row>
    <row r="25" spans="1:44" x14ac:dyDescent="0.25">
      <c r="A25" s="54" t="s">
        <v>194</v>
      </c>
      <c r="B25" s="271">
        <v>0</v>
      </c>
      <c r="C25" s="454"/>
      <c r="D25" s="454"/>
      <c r="E25" s="454"/>
      <c r="F25" s="454"/>
      <c r="G25" s="454"/>
      <c r="H25" s="454"/>
      <c r="I25" s="455">
        <v>5</v>
      </c>
      <c r="J25" s="293"/>
      <c r="K25" s="560" t="s">
        <v>48</v>
      </c>
      <c r="L25" s="536"/>
      <c r="M25" s="536"/>
      <c r="N25" s="536"/>
      <c r="O25" s="536"/>
      <c r="P25" s="536"/>
      <c r="Q25" s="561"/>
    </row>
    <row r="26" spans="1:44" ht="75.75" thickBot="1" x14ac:dyDescent="0.3">
      <c r="A26" s="52" t="s">
        <v>49</v>
      </c>
      <c r="B26" s="551" t="s">
        <v>50</v>
      </c>
      <c r="C26" s="551"/>
      <c r="D26" s="551"/>
      <c r="E26" s="551"/>
      <c r="F26" s="551"/>
      <c r="G26" s="551"/>
      <c r="H26" s="551"/>
      <c r="I26" s="551"/>
      <c r="J26" s="431"/>
      <c r="K26" s="569" t="s">
        <v>51</v>
      </c>
      <c r="L26" s="570"/>
      <c r="M26" s="570"/>
      <c r="N26" s="570"/>
      <c r="O26" s="570"/>
      <c r="P26" s="570"/>
      <c r="Q26" s="571"/>
    </row>
    <row r="27" spans="1:44" ht="28.5" customHeight="1" x14ac:dyDescent="0.25">
      <c r="A27" s="53" t="s">
        <v>193</v>
      </c>
      <c r="B27" s="98" t="s">
        <v>30</v>
      </c>
      <c r="C27" s="99" t="s">
        <v>31</v>
      </c>
      <c r="D27" s="99" t="s">
        <v>32</v>
      </c>
      <c r="E27" s="99" t="s">
        <v>33</v>
      </c>
      <c r="F27" s="99" t="s">
        <v>34</v>
      </c>
      <c r="G27" s="99" t="s">
        <v>35</v>
      </c>
      <c r="H27" s="99" t="s">
        <v>36</v>
      </c>
      <c r="I27" s="186" t="s">
        <v>37</v>
      </c>
      <c r="J27" s="364"/>
      <c r="K27" s="365"/>
      <c r="L27" s="429"/>
      <c r="M27" s="429"/>
      <c r="N27" s="429"/>
      <c r="O27" s="429"/>
      <c r="P27" s="429"/>
      <c r="Q27" s="430"/>
    </row>
    <row r="28" spans="1:44" x14ac:dyDescent="0.25">
      <c r="A28" s="54" t="s">
        <v>195</v>
      </c>
      <c r="B28" s="271"/>
      <c r="C28" s="454"/>
      <c r="D28" s="454"/>
      <c r="E28" s="454"/>
      <c r="F28" s="454"/>
      <c r="G28" s="454"/>
      <c r="H28" s="454"/>
      <c r="I28" s="456">
        <v>0.9</v>
      </c>
      <c r="J28" s="293"/>
      <c r="K28" s="560" t="s">
        <v>53</v>
      </c>
      <c r="L28" s="536"/>
      <c r="M28" s="536"/>
      <c r="N28" s="536"/>
      <c r="O28" s="536"/>
      <c r="P28" s="536"/>
      <c r="Q28" s="561"/>
    </row>
    <row r="29" spans="1:44" x14ac:dyDescent="0.25">
      <c r="A29" s="3"/>
      <c r="B29" s="3"/>
      <c r="C29" s="1"/>
      <c r="D29" s="1"/>
      <c r="E29" s="1"/>
      <c r="F29" s="1"/>
      <c r="G29" s="1"/>
      <c r="H29" s="1"/>
      <c r="I29" s="1"/>
    </row>
    <row r="31" spans="1:44" x14ac:dyDescent="0.25">
      <c r="C31" s="2"/>
      <c r="D31" s="2"/>
    </row>
    <row r="32" spans="1:44" ht="15.75" thickBot="1" x14ac:dyDescent="0.3">
      <c r="A32" s="1"/>
      <c r="B32" s="1"/>
      <c r="C32" s="73"/>
      <c r="D32" s="73"/>
      <c r="E32" s="1"/>
      <c r="F32" s="1"/>
      <c r="G32" s="1"/>
      <c r="H32" s="1"/>
      <c r="I32" s="1"/>
      <c r="K32" s="1"/>
      <c r="L32" s="1"/>
      <c r="M32" s="1"/>
      <c r="N32" s="1"/>
      <c r="O32" s="1"/>
      <c r="P32" s="1"/>
      <c r="Q32" s="1"/>
      <c r="R32" s="1"/>
      <c r="S32" s="1"/>
      <c r="T32" s="1"/>
      <c r="U32" s="1"/>
      <c r="V32" s="554" t="s">
        <v>54</v>
      </c>
      <c r="W32" s="554"/>
      <c r="X32" s="554"/>
      <c r="Y32" s="555"/>
      <c r="Z32" s="555"/>
      <c r="AA32" s="555"/>
      <c r="AB32" s="555"/>
      <c r="AC32" s="555"/>
      <c r="AD32" s="555"/>
      <c r="AE32" s="555"/>
      <c r="AF32" s="555"/>
      <c r="AG32" s="555"/>
      <c r="AH32" s="555"/>
      <c r="AI32" s="555"/>
      <c r="AJ32" s="556"/>
      <c r="AK32" s="1"/>
      <c r="AL32" s="1"/>
      <c r="AM32" s="1"/>
      <c r="AN32" s="1"/>
      <c r="AO32" s="564" t="s">
        <v>54</v>
      </c>
      <c r="AP32" s="565"/>
      <c r="AQ32" s="566"/>
      <c r="AR32" s="1"/>
    </row>
    <row r="33" spans="1:48" ht="80.25" customHeight="1" thickBot="1" x14ac:dyDescent="0.3">
      <c r="A33" s="23" t="s">
        <v>55</v>
      </c>
      <c r="B33" s="309" t="s">
        <v>56</v>
      </c>
      <c r="C33" s="309" t="s">
        <v>57</v>
      </c>
      <c r="D33" s="309" t="s">
        <v>58</v>
      </c>
      <c r="E33" s="309" t="s">
        <v>59</v>
      </c>
      <c r="F33" s="309" t="s">
        <v>196</v>
      </c>
      <c r="G33" s="309" t="s">
        <v>197</v>
      </c>
      <c r="H33" s="309" t="s">
        <v>62</v>
      </c>
      <c r="I33" s="309" t="s">
        <v>63</v>
      </c>
      <c r="J33" s="309" t="s">
        <v>198</v>
      </c>
      <c r="K33" s="310" t="s">
        <v>65</v>
      </c>
      <c r="L33" s="311" t="s">
        <v>67</v>
      </c>
      <c r="M33" s="309" t="s">
        <v>68</v>
      </c>
      <c r="N33" s="309" t="s">
        <v>69</v>
      </c>
      <c r="O33" s="309" t="s">
        <v>70</v>
      </c>
      <c r="P33" s="323" t="s">
        <v>71</v>
      </c>
      <c r="Q33" s="23">
        <v>2023</v>
      </c>
      <c r="R33" s="210">
        <v>2024</v>
      </c>
      <c r="S33" s="210">
        <v>2025</v>
      </c>
      <c r="T33" s="210">
        <v>2026</v>
      </c>
      <c r="U33" s="209">
        <v>2027</v>
      </c>
      <c r="V33" s="546">
        <v>2023</v>
      </c>
      <c r="W33" s="546"/>
      <c r="X33" s="546"/>
      <c r="Y33" s="546">
        <v>2024</v>
      </c>
      <c r="Z33" s="544"/>
      <c r="AA33" s="545"/>
      <c r="AB33" s="546">
        <v>2025</v>
      </c>
      <c r="AC33" s="544"/>
      <c r="AD33" s="545"/>
      <c r="AE33" s="546">
        <v>2026</v>
      </c>
      <c r="AF33" s="544"/>
      <c r="AG33" s="545"/>
      <c r="AH33" s="546">
        <v>2027</v>
      </c>
      <c r="AI33" s="544"/>
      <c r="AJ33" s="544"/>
      <c r="AK33" s="21" t="s">
        <v>199</v>
      </c>
      <c r="AL33" s="22" t="s">
        <v>74</v>
      </c>
      <c r="AM33" s="22" t="s">
        <v>200</v>
      </c>
      <c r="AN33" s="21"/>
      <c r="AO33" s="546" t="s">
        <v>201</v>
      </c>
      <c r="AP33" s="567"/>
      <c r="AQ33" s="568"/>
      <c r="AR33" s="70" t="s">
        <v>202</v>
      </c>
    </row>
    <row r="34" spans="1:48" s="14" customFormat="1" ht="150.75" customHeight="1" thickBot="1" x14ac:dyDescent="0.3">
      <c r="A34" s="324" t="s">
        <v>78</v>
      </c>
      <c r="B34" s="428" t="s">
        <v>79</v>
      </c>
      <c r="C34" s="313" t="s">
        <v>80</v>
      </c>
      <c r="D34" s="313" t="s">
        <v>81</v>
      </c>
      <c r="E34" s="314" t="s">
        <v>82</v>
      </c>
      <c r="F34" s="314" t="s">
        <v>82</v>
      </c>
      <c r="G34" s="314" t="s">
        <v>83</v>
      </c>
      <c r="H34" s="313" t="s">
        <v>84</v>
      </c>
      <c r="I34" s="313" t="s">
        <v>85</v>
      </c>
      <c r="J34" s="313" t="s">
        <v>86</v>
      </c>
      <c r="K34" s="313" t="s">
        <v>203</v>
      </c>
      <c r="L34" s="315" t="s">
        <v>89</v>
      </c>
      <c r="M34" s="315" t="s">
        <v>90</v>
      </c>
      <c r="N34" s="316" t="s">
        <v>204</v>
      </c>
      <c r="O34" s="314" t="s">
        <v>82</v>
      </c>
      <c r="P34" s="317"/>
      <c r="Q34" s="557"/>
      <c r="R34" s="558"/>
      <c r="S34" s="558"/>
      <c r="T34" s="558"/>
      <c r="U34" s="559"/>
      <c r="V34" s="348" t="s">
        <v>92</v>
      </c>
      <c r="W34" s="349" t="s">
        <v>93</v>
      </c>
      <c r="X34" s="350" t="s">
        <v>94</v>
      </c>
      <c r="Y34" s="351" t="s">
        <v>92</v>
      </c>
      <c r="Z34" s="349" t="s">
        <v>93</v>
      </c>
      <c r="AA34" s="352" t="s">
        <v>94</v>
      </c>
      <c r="AB34" s="28" t="s">
        <v>92</v>
      </c>
      <c r="AC34" s="25" t="s">
        <v>93</v>
      </c>
      <c r="AD34" s="26" t="s">
        <v>94</v>
      </c>
      <c r="AE34" s="28" t="s">
        <v>92</v>
      </c>
      <c r="AF34" s="25" t="s">
        <v>93</v>
      </c>
      <c r="AG34" s="26" t="s">
        <v>94</v>
      </c>
      <c r="AH34" s="28" t="s">
        <v>92</v>
      </c>
      <c r="AI34" s="25" t="s">
        <v>93</v>
      </c>
      <c r="AJ34" s="27" t="s">
        <v>94</v>
      </c>
      <c r="AK34" s="325" t="s">
        <v>95</v>
      </c>
      <c r="AL34" s="326" t="s">
        <v>82</v>
      </c>
      <c r="AM34" s="338"/>
      <c r="AN34" s="328"/>
      <c r="AO34" s="28" t="s">
        <v>92</v>
      </c>
      <c r="AP34" s="25" t="s">
        <v>93</v>
      </c>
      <c r="AQ34" s="26" t="s">
        <v>94</v>
      </c>
      <c r="AR34" s="327" t="s">
        <v>205</v>
      </c>
      <c r="AV34" s="69"/>
    </row>
    <row r="35" spans="1:48" s="19" customFormat="1" ht="195" x14ac:dyDescent="0.25">
      <c r="A35" s="272" t="s">
        <v>206</v>
      </c>
      <c r="B35" s="272" t="s">
        <v>207</v>
      </c>
      <c r="C35" s="272" t="s">
        <v>207</v>
      </c>
      <c r="D35" s="273" t="s">
        <v>207</v>
      </c>
      <c r="E35" s="273" t="s">
        <v>102</v>
      </c>
      <c r="F35" s="273" t="s">
        <v>174</v>
      </c>
      <c r="G35" s="273" t="s">
        <v>149</v>
      </c>
      <c r="H35" s="273" t="s">
        <v>208</v>
      </c>
      <c r="I35" s="273" t="s">
        <v>209</v>
      </c>
      <c r="J35" s="273" t="s">
        <v>210</v>
      </c>
      <c r="K35" s="273" t="s">
        <v>211</v>
      </c>
      <c r="L35" s="273"/>
      <c r="M35" s="273"/>
      <c r="N35" s="273" t="s">
        <v>212</v>
      </c>
      <c r="O35" s="273" t="s">
        <v>162</v>
      </c>
      <c r="P35" s="257">
        <f t="shared" ref="P35:P66" si="1">SUM(Q35:U35)</f>
        <v>852000</v>
      </c>
      <c r="Q35" s="266">
        <f t="shared" ref="Q35:Q94" si="2">SUM(V35:X35)</f>
        <v>852000</v>
      </c>
      <c r="R35" s="329">
        <f t="shared" ref="R35:R66" si="3">SUM(Y35:AA35)</f>
        <v>0</v>
      </c>
      <c r="S35" s="329">
        <f t="shared" ref="S35:S66" si="4">SUM(AB35:AD35)</f>
        <v>0</v>
      </c>
      <c r="T35" s="329">
        <f t="shared" ref="T35:T66" si="5">SUM(AE35:AG35)</f>
        <v>0</v>
      </c>
      <c r="U35" s="344">
        <f t="shared" ref="U35:U66" si="6">SUM(AH35:AJ35)</f>
        <v>0</v>
      </c>
      <c r="V35" s="266">
        <v>0</v>
      </c>
      <c r="W35" s="265">
        <v>219914</v>
      </c>
      <c r="X35" s="356">
        <v>632086</v>
      </c>
      <c r="Y35" s="266"/>
      <c r="Z35" s="265"/>
      <c r="AA35" s="354"/>
      <c r="AB35" s="260"/>
      <c r="AC35" s="261"/>
      <c r="AD35" s="263"/>
      <c r="AE35" s="262"/>
      <c r="AF35" s="261"/>
      <c r="AG35" s="263"/>
      <c r="AH35" s="262"/>
      <c r="AI35" s="261"/>
      <c r="AJ35" s="261"/>
      <c r="AK35" s="274"/>
      <c r="AL35" s="264"/>
      <c r="AM35" s="274"/>
      <c r="AN35" s="341"/>
      <c r="AO35" s="332"/>
      <c r="AP35" s="223"/>
      <c r="AQ35" s="333"/>
      <c r="AR35" s="245"/>
    </row>
    <row r="36" spans="1:48" s="35" customFormat="1" ht="90" x14ac:dyDescent="0.25">
      <c r="A36" s="272" t="s">
        <v>206</v>
      </c>
      <c r="B36" s="272" t="s">
        <v>99</v>
      </c>
      <c r="C36" s="272" t="s">
        <v>99</v>
      </c>
      <c r="D36" s="273" t="s">
        <v>213</v>
      </c>
      <c r="E36" s="273" t="s">
        <v>102</v>
      </c>
      <c r="F36" s="273" t="s">
        <v>174</v>
      </c>
      <c r="G36" s="273" t="s">
        <v>149</v>
      </c>
      <c r="H36" s="273" t="s">
        <v>214</v>
      </c>
      <c r="I36" s="273" t="s">
        <v>215</v>
      </c>
      <c r="J36" s="273" t="s">
        <v>216</v>
      </c>
      <c r="K36" s="273" t="s">
        <v>217</v>
      </c>
      <c r="L36" s="273"/>
      <c r="M36" s="273"/>
      <c r="N36" s="273" t="s">
        <v>218</v>
      </c>
      <c r="O36" s="273" t="s">
        <v>175</v>
      </c>
      <c r="P36" s="257">
        <f t="shared" si="1"/>
        <v>98000</v>
      </c>
      <c r="Q36" s="258">
        <f t="shared" si="2"/>
        <v>98000</v>
      </c>
      <c r="R36" s="259">
        <f t="shared" si="3"/>
        <v>0</v>
      </c>
      <c r="S36" s="259">
        <f t="shared" si="4"/>
        <v>0</v>
      </c>
      <c r="T36" s="259">
        <f t="shared" si="5"/>
        <v>0</v>
      </c>
      <c r="U36" s="260">
        <f t="shared" si="6"/>
        <v>0</v>
      </c>
      <c r="V36" s="355"/>
      <c r="W36" s="269"/>
      <c r="X36" s="277">
        <v>98000</v>
      </c>
      <c r="Y36" s="355"/>
      <c r="Z36" s="269"/>
      <c r="AA36" s="278"/>
      <c r="AB36" s="260"/>
      <c r="AC36" s="261"/>
      <c r="AD36" s="263"/>
      <c r="AE36" s="262"/>
      <c r="AF36" s="261"/>
      <c r="AG36" s="263"/>
      <c r="AH36" s="262"/>
      <c r="AI36" s="261"/>
      <c r="AJ36" s="261"/>
      <c r="AK36" s="274"/>
      <c r="AL36" s="264"/>
      <c r="AM36" s="274"/>
      <c r="AN36" s="341"/>
      <c r="AO36" s="332"/>
      <c r="AP36" s="223"/>
      <c r="AQ36" s="333"/>
      <c r="AR36" s="372"/>
    </row>
    <row r="37" spans="1:48" s="35" customFormat="1" ht="90" x14ac:dyDescent="0.25">
      <c r="A37" s="272" t="s">
        <v>206</v>
      </c>
      <c r="B37" s="272" t="s">
        <v>99</v>
      </c>
      <c r="C37" s="272" t="s">
        <v>99</v>
      </c>
      <c r="D37" s="273" t="s">
        <v>213</v>
      </c>
      <c r="E37" s="273" t="s">
        <v>102</v>
      </c>
      <c r="F37" s="273" t="s">
        <v>174</v>
      </c>
      <c r="G37" s="273" t="s">
        <v>149</v>
      </c>
      <c r="H37" s="273" t="s">
        <v>214</v>
      </c>
      <c r="I37" s="273" t="s">
        <v>215</v>
      </c>
      <c r="J37" s="273" t="s">
        <v>219</v>
      </c>
      <c r="K37" s="273" t="s">
        <v>220</v>
      </c>
      <c r="L37" s="273" t="s">
        <v>221</v>
      </c>
      <c r="M37" s="273"/>
      <c r="N37" s="273" t="s">
        <v>212</v>
      </c>
      <c r="O37" s="273" t="s">
        <v>111</v>
      </c>
      <c r="P37" s="257">
        <f t="shared" si="1"/>
        <v>500000</v>
      </c>
      <c r="Q37" s="258">
        <f t="shared" si="2"/>
        <v>0</v>
      </c>
      <c r="R37" s="259">
        <f t="shared" si="3"/>
        <v>500000</v>
      </c>
      <c r="S37" s="259">
        <f t="shared" si="4"/>
        <v>0</v>
      </c>
      <c r="T37" s="259">
        <f t="shared" si="5"/>
        <v>0</v>
      </c>
      <c r="U37" s="260">
        <f t="shared" si="6"/>
        <v>0</v>
      </c>
      <c r="V37" s="355"/>
      <c r="W37" s="269"/>
      <c r="X37" s="277"/>
      <c r="Y37" s="355">
        <v>500000</v>
      </c>
      <c r="Z37" s="269"/>
      <c r="AA37" s="278"/>
      <c r="AB37" s="260"/>
      <c r="AC37" s="261"/>
      <c r="AD37" s="263"/>
      <c r="AE37" s="262"/>
      <c r="AF37" s="261"/>
      <c r="AG37" s="263"/>
      <c r="AH37" s="262"/>
      <c r="AI37" s="261"/>
      <c r="AJ37" s="261"/>
      <c r="AK37" s="274"/>
      <c r="AL37" s="264"/>
      <c r="AM37" s="274"/>
      <c r="AN37" s="341"/>
      <c r="AO37" s="332"/>
      <c r="AP37" s="223"/>
      <c r="AQ37" s="333"/>
      <c r="AR37" s="372"/>
    </row>
    <row r="38" spans="1:48" s="35" customFormat="1" ht="90" x14ac:dyDescent="0.25">
      <c r="A38" s="272" t="s">
        <v>206</v>
      </c>
      <c r="B38" s="272" t="s">
        <v>99</v>
      </c>
      <c r="C38" s="272" t="s">
        <v>99</v>
      </c>
      <c r="D38" s="273" t="s">
        <v>213</v>
      </c>
      <c r="E38" s="273" t="s">
        <v>102</v>
      </c>
      <c r="F38" s="273" t="s">
        <v>174</v>
      </c>
      <c r="G38" s="273" t="s">
        <v>149</v>
      </c>
      <c r="H38" s="273" t="s">
        <v>214</v>
      </c>
      <c r="I38" s="273" t="s">
        <v>215</v>
      </c>
      <c r="J38" s="273" t="s">
        <v>219</v>
      </c>
      <c r="K38" s="273" t="s">
        <v>222</v>
      </c>
      <c r="L38" s="273"/>
      <c r="M38" s="273"/>
      <c r="N38" s="273" t="s">
        <v>223</v>
      </c>
      <c r="O38" s="273" t="s">
        <v>155</v>
      </c>
      <c r="P38" s="257">
        <f t="shared" si="1"/>
        <v>400000</v>
      </c>
      <c r="Q38" s="258">
        <f t="shared" si="2"/>
        <v>400000</v>
      </c>
      <c r="R38" s="259">
        <f t="shared" si="3"/>
        <v>0</v>
      </c>
      <c r="S38" s="259">
        <f t="shared" si="4"/>
        <v>0</v>
      </c>
      <c r="T38" s="259">
        <f t="shared" si="5"/>
        <v>0</v>
      </c>
      <c r="U38" s="260">
        <f t="shared" si="6"/>
        <v>0</v>
      </c>
      <c r="V38" s="355">
        <v>400000</v>
      </c>
      <c r="W38" s="269"/>
      <c r="X38" s="277"/>
      <c r="Y38" s="355"/>
      <c r="Z38" s="269"/>
      <c r="AA38" s="278"/>
      <c r="AB38" s="260"/>
      <c r="AC38" s="261"/>
      <c r="AD38" s="263"/>
      <c r="AE38" s="262"/>
      <c r="AF38" s="261"/>
      <c r="AG38" s="263"/>
      <c r="AH38" s="262"/>
      <c r="AI38" s="261"/>
      <c r="AJ38" s="261"/>
      <c r="AK38" s="274"/>
      <c r="AL38" s="264"/>
      <c r="AM38" s="274"/>
      <c r="AN38" s="341"/>
      <c r="AO38" s="332"/>
      <c r="AP38" s="223"/>
      <c r="AQ38" s="333"/>
      <c r="AR38" s="372"/>
    </row>
    <row r="39" spans="1:48" s="35" customFormat="1" ht="120" x14ac:dyDescent="0.25">
      <c r="A39" s="272" t="s">
        <v>206</v>
      </c>
      <c r="B39" s="272" t="s">
        <v>207</v>
      </c>
      <c r="C39" s="272" t="s">
        <v>207</v>
      </c>
      <c r="D39" s="273" t="s">
        <v>207</v>
      </c>
      <c r="E39" s="273" t="s">
        <v>102</v>
      </c>
      <c r="F39" s="273" t="s">
        <v>148</v>
      </c>
      <c r="G39" s="273" t="s">
        <v>149</v>
      </c>
      <c r="H39" s="273" t="s">
        <v>224</v>
      </c>
      <c r="I39" s="273" t="s">
        <v>225</v>
      </c>
      <c r="J39" s="273" t="s">
        <v>226</v>
      </c>
      <c r="K39" s="273" t="s">
        <v>227</v>
      </c>
      <c r="L39" s="273"/>
      <c r="M39" s="273"/>
      <c r="N39" s="273" t="s">
        <v>212</v>
      </c>
      <c r="O39" s="273" t="s">
        <v>111</v>
      </c>
      <c r="P39" s="257">
        <f t="shared" si="1"/>
        <v>1849777</v>
      </c>
      <c r="Q39" s="258">
        <f t="shared" si="2"/>
        <v>760000</v>
      </c>
      <c r="R39" s="259">
        <f t="shared" si="3"/>
        <v>760000</v>
      </c>
      <c r="S39" s="259">
        <f t="shared" si="4"/>
        <v>329777</v>
      </c>
      <c r="T39" s="259">
        <f t="shared" si="5"/>
        <v>0</v>
      </c>
      <c r="U39" s="260">
        <f t="shared" si="6"/>
        <v>0</v>
      </c>
      <c r="V39" s="355">
        <v>500000</v>
      </c>
      <c r="W39" s="269">
        <v>120000</v>
      </c>
      <c r="X39" s="277">
        <v>140000</v>
      </c>
      <c r="Y39" s="355">
        <v>500000</v>
      </c>
      <c r="Z39" s="269">
        <v>120000</v>
      </c>
      <c r="AA39" s="278">
        <v>140000</v>
      </c>
      <c r="AB39" s="260">
        <v>242000</v>
      </c>
      <c r="AC39" s="261">
        <v>40000</v>
      </c>
      <c r="AD39" s="263">
        <v>47777</v>
      </c>
      <c r="AE39" s="262"/>
      <c r="AF39" s="261"/>
      <c r="AG39" s="263"/>
      <c r="AH39" s="262"/>
      <c r="AI39" s="261"/>
      <c r="AJ39" s="261"/>
      <c r="AK39" s="274"/>
      <c r="AL39" s="264"/>
      <c r="AM39" s="274"/>
      <c r="AN39" s="341"/>
      <c r="AO39" s="332"/>
      <c r="AP39" s="223"/>
      <c r="AQ39" s="333"/>
      <c r="AR39" s="372"/>
    </row>
    <row r="40" spans="1:48" s="19" customFormat="1" ht="90" x14ac:dyDescent="0.25">
      <c r="A40" s="272" t="s">
        <v>206</v>
      </c>
      <c r="B40" s="272" t="s">
        <v>228</v>
      </c>
      <c r="C40" s="272" t="s">
        <v>228</v>
      </c>
      <c r="D40" s="273" t="s">
        <v>228</v>
      </c>
      <c r="E40" s="273" t="s">
        <v>102</v>
      </c>
      <c r="F40" s="273" t="s">
        <v>148</v>
      </c>
      <c r="G40" s="273" t="s">
        <v>149</v>
      </c>
      <c r="H40" s="273" t="s">
        <v>208</v>
      </c>
      <c r="I40" s="273" t="s">
        <v>229</v>
      </c>
      <c r="J40" s="273" t="s">
        <v>230</v>
      </c>
      <c r="K40" s="273" t="s">
        <v>231</v>
      </c>
      <c r="L40" s="273"/>
      <c r="M40" s="273"/>
      <c r="N40" s="273" t="s">
        <v>212</v>
      </c>
      <c r="O40" s="273" t="s">
        <v>111</v>
      </c>
      <c r="P40" s="257">
        <f t="shared" si="1"/>
        <v>310000</v>
      </c>
      <c r="Q40" s="258">
        <f t="shared" si="2"/>
        <v>310000</v>
      </c>
      <c r="R40" s="259">
        <f t="shared" si="3"/>
        <v>0</v>
      </c>
      <c r="S40" s="259">
        <f t="shared" si="4"/>
        <v>0</v>
      </c>
      <c r="T40" s="259">
        <f t="shared" si="5"/>
        <v>0</v>
      </c>
      <c r="U40" s="260">
        <f t="shared" si="6"/>
        <v>0</v>
      </c>
      <c r="V40" s="355">
        <v>250000</v>
      </c>
      <c r="W40" s="269">
        <v>60000</v>
      </c>
      <c r="X40" s="277"/>
      <c r="Y40" s="355"/>
      <c r="Z40" s="269"/>
      <c r="AA40" s="278"/>
      <c r="AB40" s="260"/>
      <c r="AC40" s="261"/>
      <c r="AD40" s="263"/>
      <c r="AE40" s="262"/>
      <c r="AF40" s="261"/>
      <c r="AG40" s="263"/>
      <c r="AH40" s="262"/>
      <c r="AI40" s="261"/>
      <c r="AJ40" s="261"/>
      <c r="AK40" s="274"/>
      <c r="AL40" s="264"/>
      <c r="AM40" s="274"/>
      <c r="AN40" s="341"/>
      <c r="AO40" s="332"/>
      <c r="AP40" s="223"/>
      <c r="AQ40" s="333"/>
      <c r="AR40" s="372"/>
    </row>
    <row r="41" spans="1:48" s="35" customFormat="1" ht="105" x14ac:dyDescent="0.25">
      <c r="A41" s="295" t="s">
        <v>206</v>
      </c>
      <c r="B41" s="272" t="s">
        <v>207</v>
      </c>
      <c r="C41" s="272" t="s">
        <v>207</v>
      </c>
      <c r="D41" s="273" t="s">
        <v>207</v>
      </c>
      <c r="E41" s="273" t="s">
        <v>102</v>
      </c>
      <c r="F41" s="273" t="s">
        <v>148</v>
      </c>
      <c r="G41" s="273" t="s">
        <v>104</v>
      </c>
      <c r="H41" s="273" t="s">
        <v>232</v>
      </c>
      <c r="I41" s="273" t="s">
        <v>233</v>
      </c>
      <c r="J41" s="273" t="s">
        <v>234</v>
      </c>
      <c r="K41" s="273" t="s">
        <v>235</v>
      </c>
      <c r="L41" s="273"/>
      <c r="M41" s="273"/>
      <c r="N41" s="273" t="s">
        <v>212</v>
      </c>
      <c r="O41" s="273" t="s">
        <v>162</v>
      </c>
      <c r="P41" s="257">
        <f t="shared" si="1"/>
        <v>770000</v>
      </c>
      <c r="Q41" s="258">
        <f t="shared" si="2"/>
        <v>0</v>
      </c>
      <c r="R41" s="259">
        <f t="shared" si="3"/>
        <v>0</v>
      </c>
      <c r="S41" s="259">
        <f t="shared" si="4"/>
        <v>500000</v>
      </c>
      <c r="T41" s="259">
        <f t="shared" si="5"/>
        <v>270000</v>
      </c>
      <c r="U41" s="260">
        <f t="shared" si="6"/>
        <v>0</v>
      </c>
      <c r="V41" s="355"/>
      <c r="W41" s="269"/>
      <c r="X41" s="277"/>
      <c r="Y41" s="355"/>
      <c r="Z41" s="269"/>
      <c r="AA41" s="278"/>
      <c r="AB41" s="260">
        <v>500000</v>
      </c>
      <c r="AC41" s="261"/>
      <c r="AD41" s="263"/>
      <c r="AE41" s="262">
        <v>270000</v>
      </c>
      <c r="AF41" s="261"/>
      <c r="AG41" s="263"/>
      <c r="AH41" s="262"/>
      <c r="AI41" s="261"/>
      <c r="AJ41" s="261"/>
      <c r="AK41" s="274"/>
      <c r="AL41" s="264"/>
      <c r="AM41" s="274"/>
      <c r="AN41" s="341"/>
      <c r="AO41" s="332"/>
      <c r="AP41" s="223"/>
      <c r="AQ41" s="333"/>
      <c r="AR41" s="372"/>
    </row>
    <row r="42" spans="1:48" s="35" customFormat="1" ht="105" x14ac:dyDescent="0.25">
      <c r="A42" s="295" t="s">
        <v>206</v>
      </c>
      <c r="B42" s="272" t="s">
        <v>99</v>
      </c>
      <c r="C42" s="272" t="s">
        <v>99</v>
      </c>
      <c r="D42" s="273" t="s">
        <v>207</v>
      </c>
      <c r="E42" s="273" t="s">
        <v>102</v>
      </c>
      <c r="F42" s="273" t="s">
        <v>148</v>
      </c>
      <c r="G42" s="273" t="s">
        <v>104</v>
      </c>
      <c r="H42" s="273" t="s">
        <v>232</v>
      </c>
      <c r="I42" s="273" t="s">
        <v>236</v>
      </c>
      <c r="J42" s="273" t="s">
        <v>237</v>
      </c>
      <c r="K42" s="273" t="s">
        <v>238</v>
      </c>
      <c r="L42" s="273"/>
      <c r="M42" s="273"/>
      <c r="N42" s="273" t="s">
        <v>223</v>
      </c>
      <c r="O42" s="273" t="s">
        <v>155</v>
      </c>
      <c r="P42" s="257">
        <f t="shared" si="1"/>
        <v>980000</v>
      </c>
      <c r="Q42" s="258">
        <f t="shared" si="2"/>
        <v>580000</v>
      </c>
      <c r="R42" s="259">
        <f t="shared" si="3"/>
        <v>400000</v>
      </c>
      <c r="S42" s="259">
        <f t="shared" si="4"/>
        <v>0</v>
      </c>
      <c r="T42" s="259">
        <f t="shared" si="5"/>
        <v>0</v>
      </c>
      <c r="U42" s="260">
        <f t="shared" si="6"/>
        <v>0</v>
      </c>
      <c r="V42" s="355">
        <v>580000</v>
      </c>
      <c r="W42" s="269"/>
      <c r="X42" s="277"/>
      <c r="Y42" s="355">
        <v>400000</v>
      </c>
      <c r="Z42" s="269"/>
      <c r="AA42" s="278"/>
      <c r="AB42" s="260"/>
      <c r="AC42" s="261"/>
      <c r="AD42" s="263"/>
      <c r="AE42" s="262"/>
      <c r="AF42" s="261"/>
      <c r="AG42" s="263"/>
      <c r="AH42" s="262"/>
      <c r="AI42" s="261"/>
      <c r="AJ42" s="261"/>
      <c r="AK42" s="274"/>
      <c r="AL42" s="264"/>
      <c r="AM42" s="274"/>
      <c r="AN42" s="341"/>
      <c r="AO42" s="332"/>
      <c r="AP42" s="223"/>
      <c r="AQ42" s="333"/>
      <c r="AR42" s="372"/>
    </row>
    <row r="43" spans="1:48" s="35" customFormat="1" ht="105" x14ac:dyDescent="0.25">
      <c r="A43" s="295" t="s">
        <v>206</v>
      </c>
      <c r="B43" s="272" t="s">
        <v>99</v>
      </c>
      <c r="C43" s="272" t="s">
        <v>99</v>
      </c>
      <c r="D43" s="273" t="s">
        <v>239</v>
      </c>
      <c r="E43" s="273" t="s">
        <v>102</v>
      </c>
      <c r="F43" s="273" t="s">
        <v>148</v>
      </c>
      <c r="G43" s="273" t="s">
        <v>104</v>
      </c>
      <c r="H43" s="273" t="s">
        <v>240</v>
      </c>
      <c r="I43" s="273" t="s">
        <v>241</v>
      </c>
      <c r="J43" s="273" t="s">
        <v>242</v>
      </c>
      <c r="K43" s="273" t="s">
        <v>243</v>
      </c>
      <c r="L43" s="273"/>
      <c r="M43" s="273"/>
      <c r="N43" s="273" t="s">
        <v>212</v>
      </c>
      <c r="O43" s="273" t="s">
        <v>155</v>
      </c>
      <c r="P43" s="257">
        <f t="shared" si="1"/>
        <v>79950</v>
      </c>
      <c r="Q43" s="258">
        <f t="shared" si="2"/>
        <v>79950</v>
      </c>
      <c r="R43" s="259">
        <f t="shared" si="3"/>
        <v>0</v>
      </c>
      <c r="S43" s="259">
        <f t="shared" si="4"/>
        <v>0</v>
      </c>
      <c r="T43" s="259">
        <f t="shared" si="5"/>
        <v>0</v>
      </c>
      <c r="U43" s="260">
        <f t="shared" si="6"/>
        <v>0</v>
      </c>
      <c r="V43" s="355">
        <v>79950</v>
      </c>
      <c r="W43" s="269"/>
      <c r="X43" s="277"/>
      <c r="Y43" s="355"/>
      <c r="Z43" s="269"/>
      <c r="AA43" s="278"/>
      <c r="AB43" s="260"/>
      <c r="AC43" s="261"/>
      <c r="AD43" s="263"/>
      <c r="AE43" s="262"/>
      <c r="AF43" s="261"/>
      <c r="AG43" s="263"/>
      <c r="AH43" s="262"/>
      <c r="AI43" s="261"/>
      <c r="AJ43" s="261"/>
      <c r="AK43" s="274"/>
      <c r="AL43" s="264"/>
      <c r="AM43" s="274"/>
      <c r="AN43" s="341"/>
      <c r="AO43" s="332"/>
      <c r="AP43" s="223"/>
      <c r="AQ43" s="333"/>
      <c r="AR43" s="372"/>
    </row>
    <row r="44" spans="1:48" s="35" customFormat="1" ht="135" x14ac:dyDescent="0.25">
      <c r="A44" s="295" t="s">
        <v>206</v>
      </c>
      <c r="B44" s="272" t="s">
        <v>99</v>
      </c>
      <c r="C44" s="272" t="s">
        <v>99</v>
      </c>
      <c r="D44" s="273" t="s">
        <v>207</v>
      </c>
      <c r="E44" s="273" t="s">
        <v>102</v>
      </c>
      <c r="F44" s="273" t="s">
        <v>174</v>
      </c>
      <c r="G44" s="273" t="s">
        <v>104</v>
      </c>
      <c r="H44" s="273" t="s">
        <v>232</v>
      </c>
      <c r="I44" s="273" t="s">
        <v>244</v>
      </c>
      <c r="J44" s="273" t="s">
        <v>245</v>
      </c>
      <c r="K44" s="273" t="s">
        <v>246</v>
      </c>
      <c r="L44" s="273" t="s">
        <v>121</v>
      </c>
      <c r="M44" s="273"/>
      <c r="N44" s="273" t="s">
        <v>212</v>
      </c>
      <c r="O44" s="273" t="s">
        <v>111</v>
      </c>
      <c r="P44" s="257">
        <f t="shared" si="1"/>
        <v>600000</v>
      </c>
      <c r="Q44" s="258">
        <f t="shared" si="2"/>
        <v>0</v>
      </c>
      <c r="R44" s="259">
        <f t="shared" si="3"/>
        <v>600000</v>
      </c>
      <c r="S44" s="259">
        <f t="shared" si="4"/>
        <v>0</v>
      </c>
      <c r="T44" s="259">
        <f t="shared" si="5"/>
        <v>0</v>
      </c>
      <c r="U44" s="260">
        <f t="shared" si="6"/>
        <v>0</v>
      </c>
      <c r="V44" s="355"/>
      <c r="W44" s="269"/>
      <c r="X44" s="277"/>
      <c r="Y44" s="355">
        <v>600000</v>
      </c>
      <c r="Z44" s="269"/>
      <c r="AA44" s="278"/>
      <c r="AB44" s="260"/>
      <c r="AC44" s="261"/>
      <c r="AD44" s="263"/>
      <c r="AE44" s="262"/>
      <c r="AF44" s="261"/>
      <c r="AG44" s="263"/>
      <c r="AH44" s="262"/>
      <c r="AI44" s="261"/>
      <c r="AJ44" s="261"/>
      <c r="AK44" s="274"/>
      <c r="AL44" s="264"/>
      <c r="AM44" s="274"/>
      <c r="AN44" s="341"/>
      <c r="AO44" s="332"/>
      <c r="AP44" s="223"/>
      <c r="AQ44" s="333"/>
      <c r="AR44" s="372"/>
    </row>
    <row r="45" spans="1:48" s="35" customFormat="1" ht="120" x14ac:dyDescent="0.25">
      <c r="A45" s="295" t="s">
        <v>206</v>
      </c>
      <c r="B45" s="272" t="s">
        <v>207</v>
      </c>
      <c r="C45" s="272" t="s">
        <v>207</v>
      </c>
      <c r="D45" s="273" t="s">
        <v>207</v>
      </c>
      <c r="E45" s="273" t="s">
        <v>102</v>
      </c>
      <c r="F45" s="273" t="s">
        <v>148</v>
      </c>
      <c r="G45" s="273" t="s">
        <v>149</v>
      </c>
      <c r="H45" s="273" t="s">
        <v>224</v>
      </c>
      <c r="I45" s="273" t="s">
        <v>225</v>
      </c>
      <c r="J45" s="273" t="s">
        <v>226</v>
      </c>
      <c r="K45" s="273" t="s">
        <v>227</v>
      </c>
      <c r="L45" s="273" t="s">
        <v>109</v>
      </c>
      <c r="M45" s="273"/>
      <c r="N45" s="273" t="s">
        <v>212</v>
      </c>
      <c r="O45" s="273" t="s">
        <v>111</v>
      </c>
      <c r="P45" s="257">
        <f t="shared" si="1"/>
        <v>50000</v>
      </c>
      <c r="Q45" s="258">
        <f t="shared" si="2"/>
        <v>50000</v>
      </c>
      <c r="R45" s="259">
        <f t="shared" si="3"/>
        <v>0</v>
      </c>
      <c r="S45" s="259">
        <f t="shared" si="4"/>
        <v>0</v>
      </c>
      <c r="T45" s="259">
        <f t="shared" si="5"/>
        <v>0</v>
      </c>
      <c r="U45" s="260">
        <f t="shared" si="6"/>
        <v>0</v>
      </c>
      <c r="V45" s="355"/>
      <c r="W45" s="269"/>
      <c r="X45" s="277">
        <v>50000</v>
      </c>
      <c r="Y45" s="355"/>
      <c r="Z45" s="269"/>
      <c r="AA45" s="278"/>
      <c r="AB45" s="260"/>
      <c r="AC45" s="261"/>
      <c r="AD45" s="263"/>
      <c r="AE45" s="262"/>
      <c r="AF45" s="261"/>
      <c r="AG45" s="263"/>
      <c r="AH45" s="262"/>
      <c r="AI45" s="261"/>
      <c r="AJ45" s="261"/>
      <c r="AK45" s="274"/>
      <c r="AL45" s="264"/>
      <c r="AM45" s="274"/>
      <c r="AN45" s="341"/>
      <c r="AO45" s="332"/>
      <c r="AP45" s="223"/>
      <c r="AQ45" s="333"/>
      <c r="AR45" s="372"/>
    </row>
    <row r="46" spans="1:48" s="19" customFormat="1" ht="105" x14ac:dyDescent="0.25">
      <c r="A46" s="295" t="s">
        <v>206</v>
      </c>
      <c r="B46" s="272" t="s">
        <v>247</v>
      </c>
      <c r="C46" s="272" t="s">
        <v>247</v>
      </c>
      <c r="D46" s="273" t="s">
        <v>247</v>
      </c>
      <c r="E46" s="273" t="s">
        <v>102</v>
      </c>
      <c r="F46" s="273" t="s">
        <v>166</v>
      </c>
      <c r="G46" s="273" t="s">
        <v>104</v>
      </c>
      <c r="H46" s="273" t="s">
        <v>232</v>
      </c>
      <c r="I46" s="273" t="s">
        <v>248</v>
      </c>
      <c r="J46" s="273" t="s">
        <v>249</v>
      </c>
      <c r="K46" s="273" t="s">
        <v>250</v>
      </c>
      <c r="L46" s="273"/>
      <c r="M46" s="273"/>
      <c r="N46" s="273" t="s">
        <v>212</v>
      </c>
      <c r="O46" s="273" t="s">
        <v>162</v>
      </c>
      <c r="P46" s="257">
        <f t="shared" si="1"/>
        <v>125000</v>
      </c>
      <c r="Q46" s="258">
        <f t="shared" si="2"/>
        <v>0</v>
      </c>
      <c r="R46" s="259">
        <f t="shared" si="3"/>
        <v>125000</v>
      </c>
      <c r="S46" s="259">
        <f t="shared" si="4"/>
        <v>0</v>
      </c>
      <c r="T46" s="259">
        <f t="shared" si="5"/>
        <v>0</v>
      </c>
      <c r="U46" s="260">
        <f t="shared" si="6"/>
        <v>0</v>
      </c>
      <c r="V46" s="355"/>
      <c r="W46" s="269"/>
      <c r="X46" s="277"/>
      <c r="Y46" s="355">
        <v>125000</v>
      </c>
      <c r="Z46" s="269"/>
      <c r="AA46" s="278"/>
      <c r="AB46" s="260"/>
      <c r="AC46" s="261"/>
      <c r="AD46" s="263"/>
      <c r="AE46" s="262"/>
      <c r="AF46" s="261"/>
      <c r="AG46" s="263"/>
      <c r="AH46" s="262"/>
      <c r="AI46" s="261"/>
      <c r="AJ46" s="261"/>
      <c r="AK46" s="274"/>
      <c r="AL46" s="264"/>
      <c r="AM46" s="274"/>
      <c r="AN46" s="341"/>
      <c r="AO46" s="332"/>
      <c r="AP46" s="223"/>
      <c r="AQ46" s="333"/>
      <c r="AR46" s="372"/>
    </row>
    <row r="47" spans="1:48" s="19" customFormat="1" ht="105" x14ac:dyDescent="0.25">
      <c r="A47" s="295" t="s">
        <v>206</v>
      </c>
      <c r="B47" s="272" t="s">
        <v>247</v>
      </c>
      <c r="C47" s="272" t="s">
        <v>247</v>
      </c>
      <c r="D47" s="273" t="s">
        <v>247</v>
      </c>
      <c r="E47" s="273" t="s">
        <v>102</v>
      </c>
      <c r="F47" s="273" t="s">
        <v>166</v>
      </c>
      <c r="G47" s="273" t="s">
        <v>104</v>
      </c>
      <c r="H47" s="273" t="s">
        <v>232</v>
      </c>
      <c r="I47" s="273" t="s">
        <v>251</v>
      </c>
      <c r="J47" s="273" t="s">
        <v>252</v>
      </c>
      <c r="K47" s="273" t="s">
        <v>253</v>
      </c>
      <c r="L47" s="273"/>
      <c r="M47" s="273"/>
      <c r="N47" s="273" t="s">
        <v>223</v>
      </c>
      <c r="O47" s="273" t="s">
        <v>162</v>
      </c>
      <c r="P47" s="257">
        <f t="shared" si="1"/>
        <v>150000</v>
      </c>
      <c r="Q47" s="258">
        <f t="shared" si="2"/>
        <v>100000</v>
      </c>
      <c r="R47" s="259">
        <f t="shared" si="3"/>
        <v>50000</v>
      </c>
      <c r="S47" s="259">
        <f t="shared" si="4"/>
        <v>0</v>
      </c>
      <c r="T47" s="259">
        <f t="shared" si="5"/>
        <v>0</v>
      </c>
      <c r="U47" s="260">
        <f t="shared" si="6"/>
        <v>0</v>
      </c>
      <c r="V47" s="355">
        <v>100000</v>
      </c>
      <c r="W47" s="269"/>
      <c r="X47" s="277"/>
      <c r="Y47" s="355">
        <v>50000</v>
      </c>
      <c r="Z47" s="269"/>
      <c r="AA47" s="278"/>
      <c r="AB47" s="260"/>
      <c r="AC47" s="261"/>
      <c r="AD47" s="263"/>
      <c r="AE47" s="262"/>
      <c r="AF47" s="261"/>
      <c r="AG47" s="263"/>
      <c r="AH47" s="262"/>
      <c r="AI47" s="261"/>
      <c r="AJ47" s="261"/>
      <c r="AK47" s="274"/>
      <c r="AL47" s="264"/>
      <c r="AM47" s="274"/>
      <c r="AN47" s="341"/>
      <c r="AO47" s="332"/>
      <c r="AP47" s="223"/>
      <c r="AQ47" s="333"/>
      <c r="AR47" s="372"/>
    </row>
    <row r="48" spans="1:48" s="35" customFormat="1" ht="135" x14ac:dyDescent="0.25">
      <c r="A48" s="295" t="s">
        <v>206</v>
      </c>
      <c r="B48" s="272" t="s">
        <v>247</v>
      </c>
      <c r="C48" s="272" t="s">
        <v>247</v>
      </c>
      <c r="D48" s="273" t="s">
        <v>247</v>
      </c>
      <c r="E48" s="273" t="s">
        <v>102</v>
      </c>
      <c r="F48" s="273" t="s">
        <v>148</v>
      </c>
      <c r="G48" s="273" t="s">
        <v>104</v>
      </c>
      <c r="H48" s="273" t="s">
        <v>232</v>
      </c>
      <c r="I48" s="273" t="s">
        <v>254</v>
      </c>
      <c r="J48" s="273" t="s">
        <v>255</v>
      </c>
      <c r="K48" s="273" t="s">
        <v>256</v>
      </c>
      <c r="L48" s="273"/>
      <c r="M48" s="273"/>
      <c r="N48" s="273" t="s">
        <v>223</v>
      </c>
      <c r="O48" s="273" t="s">
        <v>162</v>
      </c>
      <c r="P48" s="257">
        <f t="shared" si="1"/>
        <v>1011142</v>
      </c>
      <c r="Q48" s="258">
        <f t="shared" si="2"/>
        <v>0</v>
      </c>
      <c r="R48" s="259">
        <f t="shared" si="3"/>
        <v>178038</v>
      </c>
      <c r="S48" s="259">
        <f t="shared" si="4"/>
        <v>411586</v>
      </c>
      <c r="T48" s="259">
        <f t="shared" si="5"/>
        <v>421518</v>
      </c>
      <c r="U48" s="260">
        <f t="shared" si="6"/>
        <v>0</v>
      </c>
      <c r="V48" s="355"/>
      <c r="W48" s="269"/>
      <c r="X48" s="277"/>
      <c r="Y48" s="355">
        <v>132500</v>
      </c>
      <c r="Z48" s="269">
        <v>45538</v>
      </c>
      <c r="AA48" s="278"/>
      <c r="AB48" s="260"/>
      <c r="AC48" s="261">
        <v>47586</v>
      </c>
      <c r="AD48" s="263">
        <v>364000</v>
      </c>
      <c r="AE48" s="262">
        <v>371790</v>
      </c>
      <c r="AF48" s="261">
        <v>49728</v>
      </c>
      <c r="AG48" s="263"/>
      <c r="AH48" s="262"/>
      <c r="AI48" s="261"/>
      <c r="AJ48" s="261"/>
      <c r="AK48" s="274"/>
      <c r="AL48" s="264"/>
      <c r="AM48" s="274"/>
      <c r="AN48" s="341"/>
      <c r="AO48" s="332"/>
      <c r="AP48" s="223"/>
      <c r="AQ48" s="333"/>
      <c r="AR48" s="372"/>
    </row>
    <row r="49" spans="1:44" s="19" customFormat="1" ht="90" x14ac:dyDescent="0.25">
      <c r="A49" s="295" t="s">
        <v>206</v>
      </c>
      <c r="B49" s="272" t="s">
        <v>228</v>
      </c>
      <c r="C49" s="272" t="s">
        <v>228</v>
      </c>
      <c r="D49" s="273" t="s">
        <v>228</v>
      </c>
      <c r="E49" s="273" t="s">
        <v>102</v>
      </c>
      <c r="F49" s="273" t="s">
        <v>148</v>
      </c>
      <c r="G49" s="273" t="s">
        <v>149</v>
      </c>
      <c r="H49" s="273" t="s">
        <v>208</v>
      </c>
      <c r="I49" s="273" t="s">
        <v>229</v>
      </c>
      <c r="J49" s="273" t="s">
        <v>230</v>
      </c>
      <c r="K49" s="273" t="s">
        <v>231</v>
      </c>
      <c r="L49" s="273" t="s">
        <v>109</v>
      </c>
      <c r="M49" s="273"/>
      <c r="N49" s="273" t="s">
        <v>212</v>
      </c>
      <c r="O49" s="273" t="s">
        <v>111</v>
      </c>
      <c r="P49" s="257">
        <f t="shared" si="1"/>
        <v>422500</v>
      </c>
      <c r="Q49" s="258">
        <f t="shared" si="2"/>
        <v>32500</v>
      </c>
      <c r="R49" s="259">
        <f t="shared" si="3"/>
        <v>195000</v>
      </c>
      <c r="S49" s="259">
        <f t="shared" si="4"/>
        <v>195000</v>
      </c>
      <c r="T49" s="259">
        <f t="shared" si="5"/>
        <v>0</v>
      </c>
      <c r="U49" s="260">
        <f t="shared" si="6"/>
        <v>0</v>
      </c>
      <c r="V49" s="355"/>
      <c r="W49" s="269">
        <v>32500</v>
      </c>
      <c r="X49" s="277"/>
      <c r="Y49" s="355"/>
      <c r="Z49" s="269">
        <v>195000</v>
      </c>
      <c r="AA49" s="278"/>
      <c r="AB49" s="260"/>
      <c r="AC49" s="261">
        <v>195000</v>
      </c>
      <c r="AD49" s="263"/>
      <c r="AE49" s="262"/>
      <c r="AF49" s="261"/>
      <c r="AG49" s="263"/>
      <c r="AH49" s="262"/>
      <c r="AI49" s="261"/>
      <c r="AJ49" s="261"/>
      <c r="AK49" s="274"/>
      <c r="AL49" s="264"/>
      <c r="AM49" s="274"/>
      <c r="AN49" s="341"/>
      <c r="AO49" s="332"/>
      <c r="AP49" s="223"/>
      <c r="AQ49" s="333"/>
      <c r="AR49" s="372"/>
    </row>
    <row r="50" spans="1:44" s="35" customFormat="1" ht="15.75" x14ac:dyDescent="0.25">
      <c r="A50" s="295"/>
      <c r="B50" s="272"/>
      <c r="C50" s="272"/>
      <c r="D50" s="273"/>
      <c r="E50" s="273"/>
      <c r="F50" s="273"/>
      <c r="G50" s="273"/>
      <c r="H50" s="273"/>
      <c r="I50" s="273"/>
      <c r="J50" s="273"/>
      <c r="K50" s="273"/>
      <c r="L50" s="273"/>
      <c r="M50" s="273"/>
      <c r="N50" s="273"/>
      <c r="O50" s="273"/>
      <c r="P50" s="257">
        <f t="shared" si="1"/>
        <v>0</v>
      </c>
      <c r="Q50" s="258">
        <f t="shared" si="2"/>
        <v>0</v>
      </c>
      <c r="R50" s="259">
        <f t="shared" si="3"/>
        <v>0</v>
      </c>
      <c r="S50" s="259">
        <f t="shared" si="4"/>
        <v>0</v>
      </c>
      <c r="T50" s="259">
        <f t="shared" si="5"/>
        <v>0</v>
      </c>
      <c r="U50" s="260">
        <f t="shared" si="6"/>
        <v>0</v>
      </c>
      <c r="V50" s="355"/>
      <c r="W50" s="269"/>
      <c r="X50" s="277"/>
      <c r="Y50" s="355"/>
      <c r="Z50" s="269"/>
      <c r="AA50" s="278"/>
      <c r="AB50" s="260"/>
      <c r="AC50" s="261"/>
      <c r="AD50" s="263"/>
      <c r="AE50" s="262"/>
      <c r="AF50" s="261"/>
      <c r="AG50" s="263"/>
      <c r="AH50" s="262"/>
      <c r="AI50" s="261"/>
      <c r="AJ50" s="261"/>
      <c r="AK50" s="274"/>
      <c r="AL50" s="264"/>
      <c r="AM50" s="274"/>
      <c r="AN50" s="341"/>
      <c r="AO50" s="332"/>
      <c r="AP50" s="223"/>
      <c r="AQ50" s="333"/>
      <c r="AR50" s="372"/>
    </row>
    <row r="51" spans="1:44" s="35" customFormat="1" ht="15.75" x14ac:dyDescent="0.25">
      <c r="A51" s="295"/>
      <c r="B51" s="272"/>
      <c r="C51" s="272"/>
      <c r="D51" s="273"/>
      <c r="E51" s="273"/>
      <c r="F51" s="273"/>
      <c r="G51" s="273"/>
      <c r="H51" s="273"/>
      <c r="I51" s="273"/>
      <c r="J51" s="273"/>
      <c r="K51" s="273"/>
      <c r="L51" s="273"/>
      <c r="M51" s="273"/>
      <c r="N51" s="273"/>
      <c r="O51" s="273"/>
      <c r="P51" s="257">
        <f t="shared" si="1"/>
        <v>0</v>
      </c>
      <c r="Q51" s="258">
        <f t="shared" si="2"/>
        <v>0</v>
      </c>
      <c r="R51" s="259">
        <f t="shared" si="3"/>
        <v>0</v>
      </c>
      <c r="S51" s="259">
        <f t="shared" si="4"/>
        <v>0</v>
      </c>
      <c r="T51" s="259">
        <f t="shared" si="5"/>
        <v>0</v>
      </c>
      <c r="U51" s="260">
        <f t="shared" si="6"/>
        <v>0</v>
      </c>
      <c r="V51" s="355"/>
      <c r="W51" s="269"/>
      <c r="X51" s="277"/>
      <c r="Y51" s="355"/>
      <c r="Z51" s="269"/>
      <c r="AA51" s="278"/>
      <c r="AB51" s="260"/>
      <c r="AC51" s="261"/>
      <c r="AD51" s="263"/>
      <c r="AE51" s="262"/>
      <c r="AF51" s="261"/>
      <c r="AG51" s="263"/>
      <c r="AH51" s="262"/>
      <c r="AI51" s="261"/>
      <c r="AJ51" s="261"/>
      <c r="AK51" s="274"/>
      <c r="AL51" s="264"/>
      <c r="AM51" s="274"/>
      <c r="AN51" s="341"/>
      <c r="AO51" s="332"/>
      <c r="AP51" s="223"/>
      <c r="AQ51" s="333"/>
      <c r="AR51" s="372"/>
    </row>
    <row r="52" spans="1:44" s="35" customFormat="1" ht="15.75" x14ac:dyDescent="0.25">
      <c r="A52" s="295"/>
      <c r="B52" s="272"/>
      <c r="C52" s="272"/>
      <c r="D52" s="273"/>
      <c r="E52" s="273"/>
      <c r="F52" s="273"/>
      <c r="G52" s="273"/>
      <c r="H52" s="273"/>
      <c r="I52" s="273"/>
      <c r="J52" s="273"/>
      <c r="K52" s="273"/>
      <c r="L52" s="273"/>
      <c r="M52" s="273"/>
      <c r="N52" s="273"/>
      <c r="O52" s="273"/>
      <c r="P52" s="257">
        <f t="shared" si="1"/>
        <v>0</v>
      </c>
      <c r="Q52" s="258">
        <f t="shared" si="2"/>
        <v>0</v>
      </c>
      <c r="R52" s="259">
        <f t="shared" si="3"/>
        <v>0</v>
      </c>
      <c r="S52" s="259">
        <f t="shared" si="4"/>
        <v>0</v>
      </c>
      <c r="T52" s="259">
        <f t="shared" si="5"/>
        <v>0</v>
      </c>
      <c r="U52" s="260">
        <f t="shared" si="6"/>
        <v>0</v>
      </c>
      <c r="V52" s="355"/>
      <c r="W52" s="269"/>
      <c r="X52" s="277"/>
      <c r="Y52" s="355"/>
      <c r="Z52" s="269"/>
      <c r="AA52" s="278"/>
      <c r="AB52" s="260"/>
      <c r="AC52" s="261"/>
      <c r="AD52" s="263"/>
      <c r="AE52" s="262"/>
      <c r="AF52" s="261"/>
      <c r="AG52" s="263"/>
      <c r="AH52" s="262"/>
      <c r="AI52" s="261"/>
      <c r="AJ52" s="261"/>
      <c r="AK52" s="274"/>
      <c r="AL52" s="264"/>
      <c r="AM52" s="274"/>
      <c r="AN52" s="341"/>
      <c r="AO52" s="332"/>
      <c r="AP52" s="223"/>
      <c r="AQ52" s="333"/>
      <c r="AR52" s="372"/>
    </row>
    <row r="53" spans="1:44" s="19" customFormat="1" ht="15.75" x14ac:dyDescent="0.25">
      <c r="A53" s="295"/>
      <c r="B53" s="272"/>
      <c r="C53" s="272"/>
      <c r="D53" s="273"/>
      <c r="E53" s="273"/>
      <c r="F53" s="273"/>
      <c r="G53" s="273"/>
      <c r="H53" s="273"/>
      <c r="I53" s="273"/>
      <c r="J53" s="273"/>
      <c r="K53" s="273"/>
      <c r="L53" s="273"/>
      <c r="M53" s="273"/>
      <c r="N53" s="273"/>
      <c r="O53" s="273"/>
      <c r="P53" s="257">
        <f t="shared" si="1"/>
        <v>0</v>
      </c>
      <c r="Q53" s="258">
        <f t="shared" si="2"/>
        <v>0</v>
      </c>
      <c r="R53" s="259">
        <f t="shared" si="3"/>
        <v>0</v>
      </c>
      <c r="S53" s="259">
        <f t="shared" si="4"/>
        <v>0</v>
      </c>
      <c r="T53" s="259">
        <f t="shared" si="5"/>
        <v>0</v>
      </c>
      <c r="U53" s="260">
        <f t="shared" si="6"/>
        <v>0</v>
      </c>
      <c r="V53" s="355"/>
      <c r="W53" s="269"/>
      <c r="X53" s="277"/>
      <c r="Y53" s="355"/>
      <c r="Z53" s="269"/>
      <c r="AA53" s="278"/>
      <c r="AB53" s="260"/>
      <c r="AC53" s="261"/>
      <c r="AD53" s="263"/>
      <c r="AE53" s="262"/>
      <c r="AF53" s="261"/>
      <c r="AG53" s="263"/>
      <c r="AH53" s="262"/>
      <c r="AI53" s="261"/>
      <c r="AJ53" s="261"/>
      <c r="AK53" s="274"/>
      <c r="AL53" s="264"/>
      <c r="AM53" s="274"/>
      <c r="AN53" s="341"/>
      <c r="AO53" s="332"/>
      <c r="AP53" s="223"/>
      <c r="AQ53" s="333"/>
      <c r="AR53" s="372"/>
    </row>
    <row r="54" spans="1:44" s="35" customFormat="1" ht="15.75" x14ac:dyDescent="0.25">
      <c r="A54" s="295"/>
      <c r="B54" s="272"/>
      <c r="C54" s="272"/>
      <c r="D54" s="273"/>
      <c r="E54" s="273"/>
      <c r="F54" s="273"/>
      <c r="G54" s="273"/>
      <c r="H54" s="273"/>
      <c r="I54" s="273"/>
      <c r="J54" s="273"/>
      <c r="K54" s="273"/>
      <c r="L54" s="273"/>
      <c r="M54" s="273"/>
      <c r="N54" s="273"/>
      <c r="O54" s="273"/>
      <c r="P54" s="257">
        <f t="shared" si="1"/>
        <v>0</v>
      </c>
      <c r="Q54" s="258">
        <f t="shared" si="2"/>
        <v>0</v>
      </c>
      <c r="R54" s="259">
        <f t="shared" si="3"/>
        <v>0</v>
      </c>
      <c r="S54" s="259">
        <f t="shared" si="4"/>
        <v>0</v>
      </c>
      <c r="T54" s="259">
        <f t="shared" si="5"/>
        <v>0</v>
      </c>
      <c r="U54" s="260">
        <f t="shared" si="6"/>
        <v>0</v>
      </c>
      <c r="V54" s="355"/>
      <c r="W54" s="269"/>
      <c r="X54" s="277"/>
      <c r="Y54" s="355"/>
      <c r="Z54" s="269"/>
      <c r="AA54" s="278"/>
      <c r="AB54" s="260"/>
      <c r="AC54" s="261"/>
      <c r="AD54" s="263"/>
      <c r="AE54" s="262"/>
      <c r="AF54" s="261"/>
      <c r="AG54" s="263"/>
      <c r="AH54" s="262"/>
      <c r="AI54" s="261"/>
      <c r="AJ54" s="261"/>
      <c r="AK54" s="274"/>
      <c r="AL54" s="264"/>
      <c r="AM54" s="274"/>
      <c r="AN54" s="341"/>
      <c r="AO54" s="332"/>
      <c r="AP54" s="223"/>
      <c r="AQ54" s="333"/>
      <c r="AR54" s="372"/>
    </row>
    <row r="55" spans="1:44" s="35" customFormat="1" ht="15.75" x14ac:dyDescent="0.25">
      <c r="A55" s="295"/>
      <c r="B55" s="272"/>
      <c r="C55" s="272"/>
      <c r="D55" s="273"/>
      <c r="E55" s="273"/>
      <c r="F55" s="273"/>
      <c r="G55" s="273"/>
      <c r="H55" s="273"/>
      <c r="I55" s="273"/>
      <c r="J55" s="273"/>
      <c r="K55" s="273"/>
      <c r="L55" s="273"/>
      <c r="M55" s="273"/>
      <c r="N55" s="273"/>
      <c r="O55" s="273"/>
      <c r="P55" s="257">
        <f t="shared" si="1"/>
        <v>0</v>
      </c>
      <c r="Q55" s="258">
        <f t="shared" si="2"/>
        <v>0</v>
      </c>
      <c r="R55" s="259">
        <f t="shared" si="3"/>
        <v>0</v>
      </c>
      <c r="S55" s="259">
        <f t="shared" si="4"/>
        <v>0</v>
      </c>
      <c r="T55" s="259">
        <f t="shared" si="5"/>
        <v>0</v>
      </c>
      <c r="U55" s="260">
        <f t="shared" si="6"/>
        <v>0</v>
      </c>
      <c r="V55" s="355"/>
      <c r="W55" s="269"/>
      <c r="X55" s="277"/>
      <c r="Y55" s="357"/>
      <c r="Z55" s="353"/>
      <c r="AA55" s="282"/>
      <c r="AB55" s="260"/>
      <c r="AC55" s="261"/>
      <c r="AD55" s="263"/>
      <c r="AE55" s="262"/>
      <c r="AF55" s="261"/>
      <c r="AG55" s="263"/>
      <c r="AH55" s="262"/>
      <c r="AI55" s="261"/>
      <c r="AJ55" s="261"/>
      <c r="AK55" s="274"/>
      <c r="AL55" s="264"/>
      <c r="AM55" s="274"/>
      <c r="AN55" s="341"/>
      <c r="AO55" s="332"/>
      <c r="AP55" s="223"/>
      <c r="AQ55" s="333"/>
      <c r="AR55" s="372"/>
    </row>
    <row r="56" spans="1:44" s="19" customFormat="1" ht="15.75" x14ac:dyDescent="0.25">
      <c r="A56" s="295"/>
      <c r="B56" s="272"/>
      <c r="C56" s="272"/>
      <c r="D56" s="273"/>
      <c r="E56" s="273"/>
      <c r="F56" s="273"/>
      <c r="G56" s="273"/>
      <c r="H56" s="273"/>
      <c r="I56" s="273"/>
      <c r="J56" s="273"/>
      <c r="K56" s="273"/>
      <c r="L56" s="273"/>
      <c r="M56" s="273"/>
      <c r="N56" s="273"/>
      <c r="O56" s="273"/>
      <c r="P56" s="257">
        <f t="shared" si="1"/>
        <v>0</v>
      </c>
      <c r="Q56" s="258">
        <f t="shared" si="2"/>
        <v>0</v>
      </c>
      <c r="R56" s="259">
        <f t="shared" si="3"/>
        <v>0</v>
      </c>
      <c r="S56" s="259">
        <f t="shared" si="4"/>
        <v>0</v>
      </c>
      <c r="T56" s="259">
        <f t="shared" si="5"/>
        <v>0</v>
      </c>
      <c r="U56" s="260">
        <f t="shared" si="6"/>
        <v>0</v>
      </c>
      <c r="V56" s="355"/>
      <c r="W56" s="269"/>
      <c r="X56" s="277"/>
      <c r="Y56" s="357"/>
      <c r="Z56" s="353"/>
      <c r="AA56" s="282"/>
      <c r="AB56" s="260"/>
      <c r="AC56" s="261"/>
      <c r="AD56" s="263"/>
      <c r="AE56" s="262"/>
      <c r="AF56" s="261"/>
      <c r="AG56" s="263"/>
      <c r="AH56" s="262"/>
      <c r="AI56" s="261"/>
      <c r="AJ56" s="261"/>
      <c r="AK56" s="274"/>
      <c r="AL56" s="264"/>
      <c r="AM56" s="274"/>
      <c r="AN56" s="341"/>
      <c r="AO56" s="332"/>
      <c r="AP56" s="223"/>
      <c r="AQ56" s="333"/>
      <c r="AR56" s="372"/>
    </row>
    <row r="57" spans="1:44" s="35" customFormat="1" ht="15.75" x14ac:dyDescent="0.25">
      <c r="A57" s="295"/>
      <c r="B57" s="272"/>
      <c r="C57" s="272"/>
      <c r="D57" s="273"/>
      <c r="E57" s="273"/>
      <c r="F57" s="273"/>
      <c r="G57" s="273"/>
      <c r="H57" s="273"/>
      <c r="I57" s="273"/>
      <c r="J57" s="273"/>
      <c r="K57" s="273"/>
      <c r="L57" s="273"/>
      <c r="M57" s="273"/>
      <c r="N57" s="273"/>
      <c r="O57" s="273"/>
      <c r="P57" s="257">
        <f t="shared" si="1"/>
        <v>0</v>
      </c>
      <c r="Q57" s="258">
        <f t="shared" si="2"/>
        <v>0</v>
      </c>
      <c r="R57" s="259">
        <f t="shared" si="3"/>
        <v>0</v>
      </c>
      <c r="S57" s="259">
        <f t="shared" si="4"/>
        <v>0</v>
      </c>
      <c r="T57" s="259">
        <f t="shared" si="5"/>
        <v>0</v>
      </c>
      <c r="U57" s="260">
        <f t="shared" si="6"/>
        <v>0</v>
      </c>
      <c r="V57" s="355"/>
      <c r="W57" s="269"/>
      <c r="X57" s="277"/>
      <c r="Y57" s="357"/>
      <c r="Z57" s="353"/>
      <c r="AA57" s="282"/>
      <c r="AB57" s="260"/>
      <c r="AC57" s="261"/>
      <c r="AD57" s="263"/>
      <c r="AE57" s="262"/>
      <c r="AF57" s="261"/>
      <c r="AG57" s="263"/>
      <c r="AH57" s="262"/>
      <c r="AI57" s="261"/>
      <c r="AJ57" s="261"/>
      <c r="AK57" s="274"/>
      <c r="AL57" s="264"/>
      <c r="AM57" s="274"/>
      <c r="AN57" s="341"/>
      <c r="AO57" s="332"/>
      <c r="AP57" s="223"/>
      <c r="AQ57" s="333"/>
      <c r="AR57" s="372"/>
    </row>
    <row r="58" spans="1:44" s="19" customFormat="1" ht="15.75" x14ac:dyDescent="0.25">
      <c r="A58" s="295"/>
      <c r="B58" s="272"/>
      <c r="C58" s="272"/>
      <c r="D58" s="273"/>
      <c r="E58" s="273"/>
      <c r="F58" s="273"/>
      <c r="G58" s="273"/>
      <c r="H58" s="273"/>
      <c r="I58" s="273"/>
      <c r="J58" s="273"/>
      <c r="K58" s="273"/>
      <c r="L58" s="273"/>
      <c r="M58" s="273"/>
      <c r="N58" s="273"/>
      <c r="O58" s="273"/>
      <c r="P58" s="257">
        <f t="shared" si="1"/>
        <v>0</v>
      </c>
      <c r="Q58" s="258">
        <f t="shared" si="2"/>
        <v>0</v>
      </c>
      <c r="R58" s="259">
        <f t="shared" si="3"/>
        <v>0</v>
      </c>
      <c r="S58" s="259">
        <f t="shared" si="4"/>
        <v>0</v>
      </c>
      <c r="T58" s="259">
        <f t="shared" si="5"/>
        <v>0</v>
      </c>
      <c r="U58" s="260">
        <f t="shared" si="6"/>
        <v>0</v>
      </c>
      <c r="V58" s="355"/>
      <c r="W58" s="269"/>
      <c r="X58" s="277"/>
      <c r="Y58" s="357"/>
      <c r="Z58" s="353"/>
      <c r="AA58" s="282"/>
      <c r="AB58" s="260"/>
      <c r="AC58" s="261"/>
      <c r="AD58" s="263"/>
      <c r="AE58" s="262"/>
      <c r="AF58" s="261"/>
      <c r="AG58" s="263"/>
      <c r="AH58" s="262"/>
      <c r="AI58" s="261"/>
      <c r="AJ58" s="261"/>
      <c r="AK58" s="274"/>
      <c r="AL58" s="264"/>
      <c r="AM58" s="274"/>
      <c r="AN58" s="341"/>
      <c r="AO58" s="332"/>
      <c r="AP58" s="223"/>
      <c r="AQ58" s="333"/>
      <c r="AR58" s="372"/>
    </row>
    <row r="59" spans="1:44" s="35" customFormat="1" ht="15.75" x14ac:dyDescent="0.25">
      <c r="A59" s="295"/>
      <c r="B59" s="272"/>
      <c r="C59" s="272"/>
      <c r="D59" s="273"/>
      <c r="E59" s="273"/>
      <c r="F59" s="273"/>
      <c r="G59" s="273"/>
      <c r="H59" s="273"/>
      <c r="I59" s="273"/>
      <c r="J59" s="273"/>
      <c r="K59" s="273"/>
      <c r="L59" s="273"/>
      <c r="M59" s="273"/>
      <c r="N59" s="273"/>
      <c r="O59" s="273"/>
      <c r="P59" s="257">
        <f t="shared" si="1"/>
        <v>0</v>
      </c>
      <c r="Q59" s="258">
        <f t="shared" si="2"/>
        <v>0</v>
      </c>
      <c r="R59" s="259">
        <f t="shared" si="3"/>
        <v>0</v>
      </c>
      <c r="S59" s="259">
        <f t="shared" si="4"/>
        <v>0</v>
      </c>
      <c r="T59" s="259">
        <f t="shared" si="5"/>
        <v>0</v>
      </c>
      <c r="U59" s="260">
        <f t="shared" si="6"/>
        <v>0</v>
      </c>
      <c r="V59" s="355"/>
      <c r="W59" s="269"/>
      <c r="X59" s="277"/>
      <c r="Y59" s="357"/>
      <c r="Z59" s="353"/>
      <c r="AA59" s="282"/>
      <c r="AB59" s="260"/>
      <c r="AC59" s="261"/>
      <c r="AD59" s="263"/>
      <c r="AE59" s="262"/>
      <c r="AF59" s="261"/>
      <c r="AG59" s="263"/>
      <c r="AH59" s="262"/>
      <c r="AI59" s="261"/>
      <c r="AJ59" s="261"/>
      <c r="AK59" s="274"/>
      <c r="AL59" s="264"/>
      <c r="AM59" s="274"/>
      <c r="AN59" s="341"/>
      <c r="AO59" s="332"/>
      <c r="AP59" s="223"/>
      <c r="AQ59" s="333"/>
      <c r="AR59" s="372"/>
    </row>
    <row r="60" spans="1:44" s="35" customFormat="1" ht="15.75" x14ac:dyDescent="0.25">
      <c r="A60" s="295"/>
      <c r="B60" s="272"/>
      <c r="C60" s="272"/>
      <c r="D60" s="273"/>
      <c r="E60" s="273"/>
      <c r="F60" s="273"/>
      <c r="G60" s="273"/>
      <c r="H60" s="273"/>
      <c r="I60" s="273"/>
      <c r="J60" s="273"/>
      <c r="K60" s="273"/>
      <c r="L60" s="273"/>
      <c r="M60" s="273"/>
      <c r="N60" s="273"/>
      <c r="O60" s="273"/>
      <c r="P60" s="257">
        <f t="shared" si="1"/>
        <v>0</v>
      </c>
      <c r="Q60" s="258">
        <f t="shared" si="2"/>
        <v>0</v>
      </c>
      <c r="R60" s="259">
        <f t="shared" si="3"/>
        <v>0</v>
      </c>
      <c r="S60" s="259">
        <f t="shared" si="4"/>
        <v>0</v>
      </c>
      <c r="T60" s="259">
        <f t="shared" si="5"/>
        <v>0</v>
      </c>
      <c r="U60" s="260">
        <f t="shared" si="6"/>
        <v>0</v>
      </c>
      <c r="V60" s="355"/>
      <c r="W60" s="269"/>
      <c r="X60" s="277"/>
      <c r="Y60" s="357"/>
      <c r="Z60" s="353"/>
      <c r="AA60" s="282"/>
      <c r="AB60" s="260"/>
      <c r="AC60" s="261"/>
      <c r="AD60" s="263"/>
      <c r="AE60" s="262"/>
      <c r="AF60" s="261"/>
      <c r="AG60" s="263"/>
      <c r="AH60" s="262"/>
      <c r="AI60" s="261"/>
      <c r="AJ60" s="261"/>
      <c r="AK60" s="274"/>
      <c r="AL60" s="264"/>
      <c r="AM60" s="274"/>
      <c r="AN60" s="341"/>
      <c r="AO60" s="332"/>
      <c r="AP60" s="223"/>
      <c r="AQ60" s="333"/>
      <c r="AR60" s="372"/>
    </row>
    <row r="61" spans="1:44" s="35" customFormat="1" ht="15.75" x14ac:dyDescent="0.25">
      <c r="A61" s="295"/>
      <c r="B61" s="272"/>
      <c r="C61" s="272"/>
      <c r="D61" s="273"/>
      <c r="E61" s="273"/>
      <c r="F61" s="273"/>
      <c r="G61" s="273"/>
      <c r="H61" s="273"/>
      <c r="I61" s="273"/>
      <c r="J61" s="273"/>
      <c r="K61" s="273"/>
      <c r="L61" s="273"/>
      <c r="M61" s="273"/>
      <c r="N61" s="273"/>
      <c r="O61" s="273"/>
      <c r="P61" s="257">
        <f t="shared" si="1"/>
        <v>0</v>
      </c>
      <c r="Q61" s="258">
        <f t="shared" si="2"/>
        <v>0</v>
      </c>
      <c r="R61" s="259">
        <f t="shared" si="3"/>
        <v>0</v>
      </c>
      <c r="S61" s="259">
        <f t="shared" si="4"/>
        <v>0</v>
      </c>
      <c r="T61" s="259">
        <f t="shared" si="5"/>
        <v>0</v>
      </c>
      <c r="U61" s="260">
        <f t="shared" si="6"/>
        <v>0</v>
      </c>
      <c r="V61" s="355"/>
      <c r="W61" s="269"/>
      <c r="X61" s="277"/>
      <c r="Y61" s="357"/>
      <c r="Z61" s="353"/>
      <c r="AA61" s="282"/>
      <c r="AB61" s="260"/>
      <c r="AC61" s="261"/>
      <c r="AD61" s="263"/>
      <c r="AE61" s="262"/>
      <c r="AF61" s="261"/>
      <c r="AG61" s="263"/>
      <c r="AH61" s="262"/>
      <c r="AI61" s="261"/>
      <c r="AJ61" s="261"/>
      <c r="AK61" s="274"/>
      <c r="AL61" s="264"/>
      <c r="AM61" s="274"/>
      <c r="AN61" s="341"/>
      <c r="AO61" s="332"/>
      <c r="AP61" s="223"/>
      <c r="AQ61" s="333"/>
      <c r="AR61" s="372"/>
    </row>
    <row r="62" spans="1:44" s="35" customFormat="1" ht="15.75" x14ac:dyDescent="0.25">
      <c r="A62" s="295"/>
      <c r="B62" s="272"/>
      <c r="C62" s="272"/>
      <c r="D62" s="273"/>
      <c r="E62" s="273"/>
      <c r="F62" s="273"/>
      <c r="G62" s="273"/>
      <c r="H62" s="273"/>
      <c r="I62" s="273"/>
      <c r="J62" s="273"/>
      <c r="K62" s="273"/>
      <c r="L62" s="273"/>
      <c r="M62" s="273"/>
      <c r="N62" s="273"/>
      <c r="O62" s="273"/>
      <c r="P62" s="257">
        <f t="shared" si="1"/>
        <v>0</v>
      </c>
      <c r="Q62" s="258">
        <f t="shared" si="2"/>
        <v>0</v>
      </c>
      <c r="R62" s="259">
        <f t="shared" si="3"/>
        <v>0</v>
      </c>
      <c r="S62" s="259">
        <f t="shared" si="4"/>
        <v>0</v>
      </c>
      <c r="T62" s="259">
        <f t="shared" si="5"/>
        <v>0</v>
      </c>
      <c r="U62" s="260">
        <f t="shared" si="6"/>
        <v>0</v>
      </c>
      <c r="V62" s="355"/>
      <c r="W62" s="269"/>
      <c r="X62" s="277"/>
      <c r="Y62" s="357"/>
      <c r="Z62" s="353"/>
      <c r="AA62" s="282"/>
      <c r="AB62" s="260"/>
      <c r="AC62" s="261"/>
      <c r="AD62" s="263"/>
      <c r="AE62" s="262"/>
      <c r="AF62" s="261"/>
      <c r="AG62" s="263"/>
      <c r="AH62" s="262"/>
      <c r="AI62" s="261"/>
      <c r="AJ62" s="261"/>
      <c r="AK62" s="274"/>
      <c r="AL62" s="264"/>
      <c r="AM62" s="274"/>
      <c r="AN62" s="341"/>
      <c r="AO62" s="332"/>
      <c r="AP62" s="223"/>
      <c r="AQ62" s="333"/>
      <c r="AR62" s="372"/>
    </row>
    <row r="63" spans="1:44" s="35" customFormat="1" ht="15.75" x14ac:dyDescent="0.25">
      <c r="A63" s="295"/>
      <c r="B63" s="272"/>
      <c r="C63" s="272"/>
      <c r="D63" s="273"/>
      <c r="E63" s="273"/>
      <c r="F63" s="273"/>
      <c r="G63" s="273"/>
      <c r="H63" s="273"/>
      <c r="I63" s="273"/>
      <c r="J63" s="273"/>
      <c r="K63" s="273"/>
      <c r="L63" s="273"/>
      <c r="M63" s="273"/>
      <c r="N63" s="273"/>
      <c r="O63" s="273"/>
      <c r="P63" s="257">
        <f t="shared" si="1"/>
        <v>0</v>
      </c>
      <c r="Q63" s="258">
        <f t="shared" si="2"/>
        <v>0</v>
      </c>
      <c r="R63" s="259">
        <f t="shared" si="3"/>
        <v>0</v>
      </c>
      <c r="S63" s="259">
        <f t="shared" si="4"/>
        <v>0</v>
      </c>
      <c r="T63" s="259">
        <f t="shared" si="5"/>
        <v>0</v>
      </c>
      <c r="U63" s="260">
        <f t="shared" si="6"/>
        <v>0</v>
      </c>
      <c r="V63" s="355"/>
      <c r="W63" s="269"/>
      <c r="X63" s="277"/>
      <c r="Y63" s="357"/>
      <c r="Z63" s="353"/>
      <c r="AA63" s="282"/>
      <c r="AB63" s="260"/>
      <c r="AC63" s="261"/>
      <c r="AD63" s="263"/>
      <c r="AE63" s="262"/>
      <c r="AF63" s="261"/>
      <c r="AG63" s="263"/>
      <c r="AH63" s="262"/>
      <c r="AI63" s="261"/>
      <c r="AJ63" s="263"/>
      <c r="AK63" s="274"/>
      <c r="AL63" s="264"/>
      <c r="AM63" s="274"/>
      <c r="AN63" s="341"/>
      <c r="AO63" s="332"/>
      <c r="AP63" s="223"/>
      <c r="AQ63" s="333"/>
      <c r="AR63" s="372"/>
    </row>
    <row r="64" spans="1:44" s="19" customFormat="1" ht="15.75" x14ac:dyDescent="0.25">
      <c r="A64" s="295"/>
      <c r="B64" s="272"/>
      <c r="C64" s="272"/>
      <c r="D64" s="273"/>
      <c r="E64" s="273"/>
      <c r="F64" s="273"/>
      <c r="G64" s="273"/>
      <c r="H64" s="273"/>
      <c r="I64" s="273"/>
      <c r="J64" s="273"/>
      <c r="K64" s="273"/>
      <c r="L64" s="273"/>
      <c r="M64" s="273"/>
      <c r="N64" s="273"/>
      <c r="O64" s="273"/>
      <c r="P64" s="257">
        <f t="shared" si="1"/>
        <v>0</v>
      </c>
      <c r="Q64" s="258">
        <f t="shared" si="2"/>
        <v>0</v>
      </c>
      <c r="R64" s="259">
        <f t="shared" si="3"/>
        <v>0</v>
      </c>
      <c r="S64" s="259">
        <f t="shared" si="4"/>
        <v>0</v>
      </c>
      <c r="T64" s="259">
        <f t="shared" si="5"/>
        <v>0</v>
      </c>
      <c r="U64" s="260">
        <f t="shared" si="6"/>
        <v>0</v>
      </c>
      <c r="V64" s="355"/>
      <c r="W64" s="269"/>
      <c r="X64" s="277"/>
      <c r="Y64" s="357"/>
      <c r="Z64" s="353"/>
      <c r="AA64" s="282"/>
      <c r="AB64" s="260"/>
      <c r="AC64" s="261"/>
      <c r="AD64" s="263"/>
      <c r="AE64" s="262"/>
      <c r="AF64" s="261"/>
      <c r="AG64" s="263"/>
      <c r="AH64" s="262"/>
      <c r="AI64" s="261"/>
      <c r="AJ64" s="261"/>
      <c r="AK64" s="274"/>
      <c r="AL64" s="264"/>
      <c r="AM64" s="274"/>
      <c r="AN64" s="341"/>
      <c r="AO64" s="332"/>
      <c r="AP64" s="223"/>
      <c r="AQ64" s="333"/>
      <c r="AR64" s="372"/>
    </row>
    <row r="65" spans="1:44" s="19" customFormat="1" ht="15.75" x14ac:dyDescent="0.25">
      <c r="A65" s="295"/>
      <c r="B65" s="272"/>
      <c r="C65" s="272"/>
      <c r="D65" s="273"/>
      <c r="E65" s="273"/>
      <c r="F65" s="273"/>
      <c r="G65" s="273"/>
      <c r="H65" s="273"/>
      <c r="I65" s="273"/>
      <c r="J65" s="273"/>
      <c r="K65" s="273"/>
      <c r="L65" s="273"/>
      <c r="M65" s="273"/>
      <c r="N65" s="273"/>
      <c r="O65" s="273"/>
      <c r="P65" s="257">
        <f t="shared" si="1"/>
        <v>0</v>
      </c>
      <c r="Q65" s="258">
        <f t="shared" si="2"/>
        <v>0</v>
      </c>
      <c r="R65" s="259">
        <f t="shared" si="3"/>
        <v>0</v>
      </c>
      <c r="S65" s="259">
        <f t="shared" si="4"/>
        <v>0</v>
      </c>
      <c r="T65" s="259">
        <f t="shared" si="5"/>
        <v>0</v>
      </c>
      <c r="U65" s="260">
        <f t="shared" si="6"/>
        <v>0</v>
      </c>
      <c r="V65" s="355"/>
      <c r="W65" s="269"/>
      <c r="X65" s="277"/>
      <c r="Y65" s="357"/>
      <c r="Z65" s="353"/>
      <c r="AA65" s="282"/>
      <c r="AB65" s="260"/>
      <c r="AC65" s="261"/>
      <c r="AD65" s="263"/>
      <c r="AE65" s="262"/>
      <c r="AF65" s="261"/>
      <c r="AG65" s="263"/>
      <c r="AH65" s="262"/>
      <c r="AI65" s="261"/>
      <c r="AJ65" s="261"/>
      <c r="AK65" s="274"/>
      <c r="AL65" s="264"/>
      <c r="AM65" s="274"/>
      <c r="AN65" s="341"/>
      <c r="AO65" s="332"/>
      <c r="AP65" s="223"/>
      <c r="AQ65" s="333"/>
      <c r="AR65" s="372"/>
    </row>
    <row r="66" spans="1:44" s="19" customFormat="1" ht="15.75" x14ac:dyDescent="0.25">
      <c r="A66" s="295"/>
      <c r="B66" s="272"/>
      <c r="C66" s="272"/>
      <c r="D66" s="273"/>
      <c r="E66" s="273"/>
      <c r="F66" s="273"/>
      <c r="G66" s="273"/>
      <c r="H66" s="273"/>
      <c r="I66" s="273"/>
      <c r="J66" s="273"/>
      <c r="K66" s="273"/>
      <c r="L66" s="273"/>
      <c r="M66" s="273"/>
      <c r="N66" s="273"/>
      <c r="O66" s="273"/>
      <c r="P66" s="257">
        <f t="shared" si="1"/>
        <v>0</v>
      </c>
      <c r="Q66" s="258">
        <f t="shared" si="2"/>
        <v>0</v>
      </c>
      <c r="R66" s="259">
        <f t="shared" si="3"/>
        <v>0</v>
      </c>
      <c r="S66" s="259">
        <f t="shared" si="4"/>
        <v>0</v>
      </c>
      <c r="T66" s="259">
        <f t="shared" si="5"/>
        <v>0</v>
      </c>
      <c r="U66" s="260">
        <f t="shared" si="6"/>
        <v>0</v>
      </c>
      <c r="V66" s="355"/>
      <c r="W66" s="269"/>
      <c r="X66" s="277"/>
      <c r="Y66" s="357"/>
      <c r="Z66" s="353"/>
      <c r="AA66" s="282"/>
      <c r="AB66" s="260"/>
      <c r="AC66" s="261"/>
      <c r="AD66" s="263"/>
      <c r="AE66" s="262"/>
      <c r="AF66" s="261"/>
      <c r="AG66" s="263"/>
      <c r="AH66" s="262"/>
      <c r="AI66" s="261"/>
      <c r="AJ66" s="261"/>
      <c r="AK66" s="274"/>
      <c r="AL66" s="264"/>
      <c r="AM66" s="339"/>
      <c r="AN66" s="341"/>
      <c r="AO66" s="332"/>
      <c r="AP66" s="223"/>
      <c r="AQ66" s="333"/>
      <c r="AR66" s="372"/>
    </row>
    <row r="67" spans="1:44" s="19" customFormat="1" ht="15.75" x14ac:dyDescent="0.25">
      <c r="A67" s="295"/>
      <c r="B67" s="272"/>
      <c r="C67" s="272"/>
      <c r="D67" s="273"/>
      <c r="E67" s="273"/>
      <c r="F67" s="273"/>
      <c r="G67" s="273"/>
      <c r="H67" s="273"/>
      <c r="I67" s="273"/>
      <c r="J67" s="272"/>
      <c r="K67" s="273"/>
      <c r="L67" s="273"/>
      <c r="M67" s="273"/>
      <c r="N67" s="273"/>
      <c r="O67" s="273"/>
      <c r="P67" s="257">
        <f t="shared" ref="P67:P94" si="7">SUM(Q67:U67)</f>
        <v>0</v>
      </c>
      <c r="Q67" s="258">
        <f t="shared" si="2"/>
        <v>0</v>
      </c>
      <c r="R67" s="259">
        <f t="shared" ref="R67:R94" si="8">SUM(Y67:AA67)</f>
        <v>0</v>
      </c>
      <c r="S67" s="259">
        <f t="shared" ref="S67:S94" si="9">SUM(AB67:AD67)</f>
        <v>0</v>
      </c>
      <c r="T67" s="259">
        <f t="shared" ref="T67:T94" si="10">SUM(AE67:AG67)</f>
        <v>0</v>
      </c>
      <c r="U67" s="260">
        <f t="shared" ref="U67:U94" si="11">SUM(AH67:AJ67)</f>
        <v>0</v>
      </c>
      <c r="V67" s="355"/>
      <c r="W67" s="269"/>
      <c r="X67" s="277"/>
      <c r="Y67" s="357"/>
      <c r="Z67" s="353"/>
      <c r="AA67" s="282"/>
      <c r="AB67" s="260"/>
      <c r="AC67" s="261"/>
      <c r="AD67" s="263"/>
      <c r="AE67" s="262"/>
      <c r="AF67" s="261"/>
      <c r="AG67" s="263"/>
      <c r="AH67" s="262"/>
      <c r="AI67" s="261"/>
      <c r="AJ67" s="261"/>
      <c r="AK67" s="274"/>
      <c r="AL67" s="264"/>
      <c r="AM67" s="339"/>
      <c r="AN67" s="341"/>
      <c r="AO67" s="332"/>
      <c r="AP67" s="223"/>
      <c r="AQ67" s="333"/>
      <c r="AR67" s="372"/>
    </row>
    <row r="68" spans="1:44" s="19" customFormat="1" ht="15.75" x14ac:dyDescent="0.25">
      <c r="A68" s="295"/>
      <c r="B68" s="272"/>
      <c r="C68" s="272"/>
      <c r="D68" s="273"/>
      <c r="E68" s="273"/>
      <c r="F68" s="273"/>
      <c r="G68" s="273"/>
      <c r="H68" s="275"/>
      <c r="I68" s="275"/>
      <c r="J68" s="276"/>
      <c r="K68" s="275"/>
      <c r="L68" s="275"/>
      <c r="M68" s="275"/>
      <c r="N68" s="275"/>
      <c r="O68" s="275"/>
      <c r="P68" s="257">
        <f t="shared" si="7"/>
        <v>0</v>
      </c>
      <c r="Q68" s="258">
        <f t="shared" si="2"/>
        <v>0</v>
      </c>
      <c r="R68" s="259">
        <f t="shared" si="8"/>
        <v>0</v>
      </c>
      <c r="S68" s="259">
        <f t="shared" si="9"/>
        <v>0</v>
      </c>
      <c r="T68" s="259">
        <f t="shared" si="10"/>
        <v>0</v>
      </c>
      <c r="U68" s="260">
        <f t="shared" si="11"/>
        <v>0</v>
      </c>
      <c r="V68" s="355"/>
      <c r="W68" s="269"/>
      <c r="X68" s="277"/>
      <c r="Y68" s="357"/>
      <c r="Z68" s="353"/>
      <c r="AA68" s="282"/>
      <c r="AB68" s="279"/>
      <c r="AC68" s="280"/>
      <c r="AD68" s="282"/>
      <c r="AE68" s="281"/>
      <c r="AF68" s="280"/>
      <c r="AG68" s="282"/>
      <c r="AH68" s="281"/>
      <c r="AI68" s="280"/>
      <c r="AJ68" s="280"/>
      <c r="AK68" s="339"/>
      <c r="AL68" s="264"/>
      <c r="AM68" s="339"/>
      <c r="AN68" s="341"/>
      <c r="AO68" s="332"/>
      <c r="AP68" s="223"/>
      <c r="AQ68" s="333"/>
      <c r="AR68" s="372"/>
    </row>
    <row r="69" spans="1:44" s="19" customFormat="1" ht="15.75" x14ac:dyDescent="0.25">
      <c r="A69" s="295"/>
      <c r="B69" s="272"/>
      <c r="C69" s="272"/>
      <c r="D69" s="273"/>
      <c r="E69" s="273"/>
      <c r="F69" s="273"/>
      <c r="G69" s="273"/>
      <c r="H69" s="275"/>
      <c r="I69" s="275"/>
      <c r="J69" s="276"/>
      <c r="K69" s="275"/>
      <c r="L69" s="275"/>
      <c r="M69" s="275"/>
      <c r="N69" s="275"/>
      <c r="O69" s="275"/>
      <c r="P69" s="257">
        <f t="shared" si="7"/>
        <v>0</v>
      </c>
      <c r="Q69" s="258">
        <f t="shared" si="2"/>
        <v>0</v>
      </c>
      <c r="R69" s="259">
        <f t="shared" si="8"/>
        <v>0</v>
      </c>
      <c r="S69" s="259">
        <f t="shared" si="9"/>
        <v>0</v>
      </c>
      <c r="T69" s="259">
        <f t="shared" si="10"/>
        <v>0</v>
      </c>
      <c r="U69" s="260">
        <f t="shared" si="11"/>
        <v>0</v>
      </c>
      <c r="V69" s="355"/>
      <c r="W69" s="269"/>
      <c r="X69" s="277"/>
      <c r="Y69" s="357"/>
      <c r="Z69" s="353"/>
      <c r="AA69" s="282"/>
      <c r="AB69" s="279"/>
      <c r="AC69" s="280"/>
      <c r="AD69" s="282"/>
      <c r="AE69" s="281"/>
      <c r="AF69" s="280"/>
      <c r="AG69" s="282"/>
      <c r="AH69" s="281"/>
      <c r="AI69" s="280"/>
      <c r="AJ69" s="280"/>
      <c r="AK69" s="339"/>
      <c r="AL69" s="264"/>
      <c r="AM69" s="339"/>
      <c r="AN69" s="341"/>
      <c r="AO69" s="332"/>
      <c r="AP69" s="223"/>
      <c r="AQ69" s="333"/>
      <c r="AR69" s="372"/>
    </row>
    <row r="70" spans="1:44" s="35" customFormat="1" ht="15.75" x14ac:dyDescent="0.25">
      <c r="A70" s="295"/>
      <c r="B70" s="272"/>
      <c r="C70" s="272"/>
      <c r="D70" s="273"/>
      <c r="E70" s="273"/>
      <c r="F70" s="273"/>
      <c r="G70" s="273"/>
      <c r="H70" s="273"/>
      <c r="I70" s="273"/>
      <c r="J70" s="294"/>
      <c r="K70" s="273"/>
      <c r="L70" s="273"/>
      <c r="M70" s="273"/>
      <c r="N70" s="273"/>
      <c r="O70" s="273"/>
      <c r="P70" s="257">
        <f t="shared" si="7"/>
        <v>0</v>
      </c>
      <c r="Q70" s="258">
        <f t="shared" si="2"/>
        <v>0</v>
      </c>
      <c r="R70" s="259">
        <f t="shared" si="8"/>
        <v>0</v>
      </c>
      <c r="S70" s="259">
        <f t="shared" si="9"/>
        <v>0</v>
      </c>
      <c r="T70" s="259">
        <f t="shared" si="10"/>
        <v>0</v>
      </c>
      <c r="U70" s="260">
        <f t="shared" si="11"/>
        <v>0</v>
      </c>
      <c r="V70" s="355"/>
      <c r="W70" s="269"/>
      <c r="X70" s="277"/>
      <c r="Y70" s="357"/>
      <c r="Z70" s="353"/>
      <c r="AA70" s="282"/>
      <c r="AB70" s="260"/>
      <c r="AC70" s="261"/>
      <c r="AD70" s="263"/>
      <c r="AE70" s="262"/>
      <c r="AF70" s="261"/>
      <c r="AG70" s="263"/>
      <c r="AH70" s="262"/>
      <c r="AI70" s="261"/>
      <c r="AJ70" s="261"/>
      <c r="AK70" s="274"/>
      <c r="AL70" s="264"/>
      <c r="AM70" s="274"/>
      <c r="AN70" s="341"/>
      <c r="AO70" s="332"/>
      <c r="AP70" s="223"/>
      <c r="AQ70" s="333"/>
      <c r="AR70" s="372"/>
    </row>
    <row r="71" spans="1:44" s="35" customFormat="1" ht="15.75" x14ac:dyDescent="0.25">
      <c r="A71" s="295"/>
      <c r="B71" s="272"/>
      <c r="C71" s="272"/>
      <c r="D71" s="273"/>
      <c r="E71" s="273"/>
      <c r="F71" s="273"/>
      <c r="G71" s="273"/>
      <c r="H71" s="273"/>
      <c r="I71" s="273"/>
      <c r="J71" s="273"/>
      <c r="K71" s="273"/>
      <c r="L71" s="273"/>
      <c r="M71" s="273"/>
      <c r="N71" s="273"/>
      <c r="O71" s="273"/>
      <c r="P71" s="257">
        <f t="shared" si="7"/>
        <v>0</v>
      </c>
      <c r="Q71" s="258">
        <f t="shared" si="2"/>
        <v>0</v>
      </c>
      <c r="R71" s="259">
        <f t="shared" si="8"/>
        <v>0</v>
      </c>
      <c r="S71" s="259">
        <f t="shared" si="9"/>
        <v>0</v>
      </c>
      <c r="T71" s="259">
        <f t="shared" si="10"/>
        <v>0</v>
      </c>
      <c r="U71" s="260">
        <f t="shared" si="11"/>
        <v>0</v>
      </c>
      <c r="V71" s="355"/>
      <c r="W71" s="269"/>
      <c r="X71" s="277"/>
      <c r="Y71" s="357"/>
      <c r="Z71" s="353"/>
      <c r="AA71" s="282"/>
      <c r="AB71" s="260"/>
      <c r="AC71" s="261"/>
      <c r="AD71" s="263"/>
      <c r="AE71" s="262"/>
      <c r="AF71" s="261"/>
      <c r="AG71" s="263"/>
      <c r="AH71" s="262"/>
      <c r="AI71" s="261"/>
      <c r="AJ71" s="263"/>
      <c r="AK71" s="274"/>
      <c r="AL71" s="264"/>
      <c r="AM71" s="274"/>
      <c r="AN71" s="341"/>
      <c r="AO71" s="332"/>
      <c r="AP71" s="223"/>
      <c r="AQ71" s="333"/>
      <c r="AR71" s="372"/>
    </row>
    <row r="72" spans="1:44" s="19" customFormat="1" ht="15.75" x14ac:dyDescent="0.25">
      <c r="A72" s="295"/>
      <c r="B72" s="272"/>
      <c r="C72" s="272"/>
      <c r="D72" s="273"/>
      <c r="E72" s="273"/>
      <c r="F72" s="275"/>
      <c r="G72" s="275"/>
      <c r="H72" s="275"/>
      <c r="I72" s="276"/>
      <c r="J72" s="276"/>
      <c r="K72" s="276"/>
      <c r="L72" s="275"/>
      <c r="M72" s="275"/>
      <c r="N72" s="275"/>
      <c r="O72" s="273"/>
      <c r="P72" s="257">
        <f t="shared" si="7"/>
        <v>0</v>
      </c>
      <c r="Q72" s="258">
        <f t="shared" si="2"/>
        <v>0</v>
      </c>
      <c r="R72" s="259">
        <f t="shared" si="8"/>
        <v>0</v>
      </c>
      <c r="S72" s="259">
        <f t="shared" si="9"/>
        <v>0</v>
      </c>
      <c r="T72" s="259">
        <f t="shared" si="10"/>
        <v>0</v>
      </c>
      <c r="U72" s="260">
        <f t="shared" si="11"/>
        <v>0</v>
      </c>
      <c r="V72" s="355"/>
      <c r="W72" s="269"/>
      <c r="X72" s="277"/>
      <c r="Y72" s="357"/>
      <c r="Z72" s="353"/>
      <c r="AA72" s="282"/>
      <c r="AB72" s="346"/>
      <c r="AC72" s="284"/>
      <c r="AD72" s="285"/>
      <c r="AE72" s="283"/>
      <c r="AF72" s="284"/>
      <c r="AG72" s="285"/>
      <c r="AH72" s="283"/>
      <c r="AI72" s="284"/>
      <c r="AJ72" s="285"/>
      <c r="AK72" s="339"/>
      <c r="AL72" s="264"/>
      <c r="AM72" s="339"/>
      <c r="AN72" s="341"/>
      <c r="AO72" s="332"/>
      <c r="AP72" s="223"/>
      <c r="AQ72" s="333"/>
      <c r="AR72" s="372"/>
    </row>
    <row r="73" spans="1:44" s="19" customFormat="1" ht="15.75" x14ac:dyDescent="0.25">
      <c r="A73" s="295"/>
      <c r="B73" s="272"/>
      <c r="C73" s="272"/>
      <c r="D73" s="273"/>
      <c r="E73" s="273"/>
      <c r="F73" s="275"/>
      <c r="G73" s="275"/>
      <c r="H73" s="275"/>
      <c r="I73" s="276"/>
      <c r="J73" s="276"/>
      <c r="K73" s="276"/>
      <c r="L73" s="275"/>
      <c r="M73" s="275"/>
      <c r="N73" s="275"/>
      <c r="O73" s="273"/>
      <c r="P73" s="257">
        <f t="shared" si="7"/>
        <v>0</v>
      </c>
      <c r="Q73" s="258">
        <f t="shared" si="2"/>
        <v>0</v>
      </c>
      <c r="R73" s="259">
        <f t="shared" si="8"/>
        <v>0</v>
      </c>
      <c r="S73" s="259">
        <f t="shared" si="9"/>
        <v>0</v>
      </c>
      <c r="T73" s="259">
        <f t="shared" si="10"/>
        <v>0</v>
      </c>
      <c r="U73" s="260">
        <f t="shared" si="11"/>
        <v>0</v>
      </c>
      <c r="V73" s="355"/>
      <c r="W73" s="269"/>
      <c r="X73" s="277"/>
      <c r="Y73" s="357"/>
      <c r="Z73" s="353"/>
      <c r="AA73" s="282"/>
      <c r="AB73" s="279"/>
      <c r="AC73" s="280"/>
      <c r="AD73" s="282"/>
      <c r="AE73" s="279"/>
      <c r="AF73" s="280"/>
      <c r="AG73" s="282"/>
      <c r="AH73" s="279"/>
      <c r="AI73" s="280"/>
      <c r="AJ73" s="282"/>
      <c r="AK73" s="339"/>
      <c r="AL73" s="264"/>
      <c r="AM73" s="339"/>
      <c r="AN73" s="341"/>
      <c r="AO73" s="332"/>
      <c r="AP73" s="223"/>
      <c r="AQ73" s="333"/>
      <c r="AR73" s="372"/>
    </row>
    <row r="74" spans="1:44" s="19" customFormat="1" ht="15.75" x14ac:dyDescent="0.25">
      <c r="A74" s="295"/>
      <c r="B74" s="272"/>
      <c r="C74" s="272"/>
      <c r="D74" s="273"/>
      <c r="E74" s="273"/>
      <c r="F74" s="275"/>
      <c r="G74" s="275"/>
      <c r="H74" s="275"/>
      <c r="I74" s="276"/>
      <c r="J74" s="276"/>
      <c r="K74" s="276"/>
      <c r="L74" s="275"/>
      <c r="M74" s="275"/>
      <c r="N74" s="275"/>
      <c r="O74" s="273"/>
      <c r="P74" s="257">
        <f t="shared" si="7"/>
        <v>0</v>
      </c>
      <c r="Q74" s="258">
        <f t="shared" si="2"/>
        <v>0</v>
      </c>
      <c r="R74" s="259">
        <f t="shared" si="8"/>
        <v>0</v>
      </c>
      <c r="S74" s="259">
        <f t="shared" si="9"/>
        <v>0</v>
      </c>
      <c r="T74" s="259">
        <f t="shared" si="10"/>
        <v>0</v>
      </c>
      <c r="U74" s="260">
        <f t="shared" si="11"/>
        <v>0</v>
      </c>
      <c r="V74" s="355"/>
      <c r="W74" s="269"/>
      <c r="X74" s="277"/>
      <c r="Y74" s="357"/>
      <c r="Z74" s="353"/>
      <c r="AA74" s="282"/>
      <c r="AB74" s="279"/>
      <c r="AC74" s="280"/>
      <c r="AD74" s="282"/>
      <c r="AE74" s="279"/>
      <c r="AF74" s="280"/>
      <c r="AG74" s="282"/>
      <c r="AH74" s="279"/>
      <c r="AI74" s="280"/>
      <c r="AJ74" s="282"/>
      <c r="AK74" s="339"/>
      <c r="AL74" s="264"/>
      <c r="AM74" s="339"/>
      <c r="AN74" s="341"/>
      <c r="AO74" s="332"/>
      <c r="AP74" s="223"/>
      <c r="AQ74" s="333"/>
      <c r="AR74" s="372"/>
    </row>
    <row r="75" spans="1:44" s="19" customFormat="1" ht="15.75" x14ac:dyDescent="0.25">
      <c r="A75" s="295"/>
      <c r="B75" s="272"/>
      <c r="C75" s="272"/>
      <c r="D75" s="273"/>
      <c r="E75" s="273"/>
      <c r="F75" s="275"/>
      <c r="G75" s="275"/>
      <c r="H75" s="275"/>
      <c r="I75" s="276"/>
      <c r="J75" s="276"/>
      <c r="K75" s="276"/>
      <c r="L75" s="275"/>
      <c r="M75" s="275"/>
      <c r="N75" s="275"/>
      <c r="O75" s="273"/>
      <c r="P75" s="257">
        <f t="shared" si="7"/>
        <v>0</v>
      </c>
      <c r="Q75" s="258">
        <f t="shared" si="2"/>
        <v>0</v>
      </c>
      <c r="R75" s="259">
        <f t="shared" si="8"/>
        <v>0</v>
      </c>
      <c r="S75" s="259">
        <f t="shared" si="9"/>
        <v>0</v>
      </c>
      <c r="T75" s="259">
        <f t="shared" si="10"/>
        <v>0</v>
      </c>
      <c r="U75" s="260">
        <f t="shared" si="11"/>
        <v>0</v>
      </c>
      <c r="V75" s="355"/>
      <c r="W75" s="269"/>
      <c r="X75" s="277"/>
      <c r="Y75" s="357"/>
      <c r="Z75" s="353"/>
      <c r="AA75" s="282"/>
      <c r="AB75" s="279"/>
      <c r="AC75" s="280"/>
      <c r="AD75" s="282"/>
      <c r="AE75" s="279"/>
      <c r="AF75" s="280"/>
      <c r="AG75" s="282"/>
      <c r="AH75" s="279"/>
      <c r="AI75" s="280"/>
      <c r="AJ75" s="282"/>
      <c r="AK75" s="339"/>
      <c r="AL75" s="264"/>
      <c r="AM75" s="339"/>
      <c r="AN75" s="341"/>
      <c r="AO75" s="332"/>
      <c r="AP75" s="223"/>
      <c r="AQ75" s="333"/>
      <c r="AR75" s="372"/>
    </row>
    <row r="76" spans="1:44" s="19" customFormat="1" ht="15.75" x14ac:dyDescent="0.25">
      <c r="A76" s="295"/>
      <c r="B76" s="272"/>
      <c r="C76" s="272"/>
      <c r="D76" s="273"/>
      <c r="E76" s="273"/>
      <c r="F76" s="275"/>
      <c r="G76" s="275"/>
      <c r="H76" s="275"/>
      <c r="I76" s="276"/>
      <c r="J76" s="276"/>
      <c r="K76" s="276"/>
      <c r="L76" s="275"/>
      <c r="M76" s="275"/>
      <c r="N76" s="275"/>
      <c r="O76" s="273"/>
      <c r="P76" s="257">
        <f t="shared" si="7"/>
        <v>0</v>
      </c>
      <c r="Q76" s="258">
        <f t="shared" si="2"/>
        <v>0</v>
      </c>
      <c r="R76" s="259">
        <f t="shared" si="8"/>
        <v>0</v>
      </c>
      <c r="S76" s="259">
        <f t="shared" si="9"/>
        <v>0</v>
      </c>
      <c r="T76" s="259">
        <f t="shared" si="10"/>
        <v>0</v>
      </c>
      <c r="U76" s="260">
        <f t="shared" si="11"/>
        <v>0</v>
      </c>
      <c r="V76" s="355"/>
      <c r="W76" s="269"/>
      <c r="X76" s="277"/>
      <c r="Y76" s="357"/>
      <c r="Z76" s="353"/>
      <c r="AA76" s="282"/>
      <c r="AB76" s="279"/>
      <c r="AC76" s="280"/>
      <c r="AD76" s="282"/>
      <c r="AE76" s="279"/>
      <c r="AF76" s="280"/>
      <c r="AG76" s="282"/>
      <c r="AH76" s="279"/>
      <c r="AI76" s="280"/>
      <c r="AJ76" s="282"/>
      <c r="AK76" s="339"/>
      <c r="AL76" s="264"/>
      <c r="AM76" s="339"/>
      <c r="AN76" s="341"/>
      <c r="AO76" s="332"/>
      <c r="AP76" s="223"/>
      <c r="AQ76" s="333"/>
      <c r="AR76" s="372"/>
    </row>
    <row r="77" spans="1:44" s="19" customFormat="1" ht="15.75" x14ac:dyDescent="0.25">
      <c r="A77" s="295"/>
      <c r="B77" s="272"/>
      <c r="C77" s="272"/>
      <c r="D77" s="273"/>
      <c r="E77" s="273"/>
      <c r="F77" s="275"/>
      <c r="G77" s="275"/>
      <c r="H77" s="275"/>
      <c r="I77" s="276"/>
      <c r="J77" s="276"/>
      <c r="K77" s="276"/>
      <c r="L77" s="275"/>
      <c r="M77" s="275"/>
      <c r="N77" s="275"/>
      <c r="O77" s="273"/>
      <c r="P77" s="257">
        <f t="shared" si="7"/>
        <v>0</v>
      </c>
      <c r="Q77" s="258">
        <f t="shared" si="2"/>
        <v>0</v>
      </c>
      <c r="R77" s="259">
        <f t="shared" si="8"/>
        <v>0</v>
      </c>
      <c r="S77" s="259">
        <f t="shared" si="9"/>
        <v>0</v>
      </c>
      <c r="T77" s="259">
        <f t="shared" si="10"/>
        <v>0</v>
      </c>
      <c r="U77" s="260">
        <f t="shared" si="11"/>
        <v>0</v>
      </c>
      <c r="V77" s="355"/>
      <c r="W77" s="269"/>
      <c r="X77" s="277"/>
      <c r="Y77" s="357"/>
      <c r="Z77" s="353"/>
      <c r="AA77" s="282"/>
      <c r="AB77" s="346"/>
      <c r="AC77" s="284"/>
      <c r="AD77" s="285"/>
      <c r="AE77" s="283"/>
      <c r="AF77" s="284"/>
      <c r="AG77" s="285"/>
      <c r="AH77" s="283"/>
      <c r="AI77" s="284"/>
      <c r="AJ77" s="285"/>
      <c r="AK77" s="339"/>
      <c r="AL77" s="264"/>
      <c r="AM77" s="339"/>
      <c r="AN77" s="341"/>
      <c r="AO77" s="332"/>
      <c r="AP77" s="223"/>
      <c r="AQ77" s="333"/>
      <c r="AR77" s="372"/>
    </row>
    <row r="78" spans="1:44" s="19" customFormat="1" ht="15.75" x14ac:dyDescent="0.25">
      <c r="A78" s="295"/>
      <c r="B78" s="272"/>
      <c r="C78" s="272"/>
      <c r="D78" s="273"/>
      <c r="E78" s="273"/>
      <c r="F78" s="275"/>
      <c r="G78" s="275"/>
      <c r="H78" s="275"/>
      <c r="I78" s="276"/>
      <c r="J78" s="276"/>
      <c r="K78" s="276"/>
      <c r="L78" s="275"/>
      <c r="M78" s="275"/>
      <c r="N78" s="275"/>
      <c r="O78" s="273"/>
      <c r="P78" s="257">
        <f t="shared" si="7"/>
        <v>0</v>
      </c>
      <c r="Q78" s="258">
        <f t="shared" si="2"/>
        <v>0</v>
      </c>
      <c r="R78" s="259">
        <f t="shared" si="8"/>
        <v>0</v>
      </c>
      <c r="S78" s="259">
        <f t="shared" si="9"/>
        <v>0</v>
      </c>
      <c r="T78" s="259">
        <f t="shared" si="10"/>
        <v>0</v>
      </c>
      <c r="U78" s="260">
        <f t="shared" si="11"/>
        <v>0</v>
      </c>
      <c r="V78" s="355"/>
      <c r="W78" s="269"/>
      <c r="X78" s="277"/>
      <c r="Y78" s="357"/>
      <c r="Z78" s="353"/>
      <c r="AA78" s="282"/>
      <c r="AB78" s="346"/>
      <c r="AC78" s="284"/>
      <c r="AD78" s="285"/>
      <c r="AE78" s="283"/>
      <c r="AF78" s="284"/>
      <c r="AG78" s="285"/>
      <c r="AH78" s="283"/>
      <c r="AI78" s="284"/>
      <c r="AJ78" s="285"/>
      <c r="AK78" s="339"/>
      <c r="AL78" s="264"/>
      <c r="AM78" s="339"/>
      <c r="AN78" s="341"/>
      <c r="AO78" s="332"/>
      <c r="AP78" s="223"/>
      <c r="AQ78" s="333"/>
      <c r="AR78" s="372"/>
    </row>
    <row r="79" spans="1:44" s="19" customFormat="1" ht="15.75" x14ac:dyDescent="0.25">
      <c r="A79" s="295"/>
      <c r="B79" s="272"/>
      <c r="C79" s="272"/>
      <c r="D79" s="273"/>
      <c r="E79" s="273"/>
      <c r="F79" s="275"/>
      <c r="G79" s="275"/>
      <c r="H79" s="275"/>
      <c r="I79" s="276"/>
      <c r="J79" s="276"/>
      <c r="K79" s="276"/>
      <c r="L79" s="275"/>
      <c r="M79" s="275"/>
      <c r="N79" s="275"/>
      <c r="O79" s="273"/>
      <c r="P79" s="257">
        <f t="shared" si="7"/>
        <v>0</v>
      </c>
      <c r="Q79" s="258">
        <f t="shared" si="2"/>
        <v>0</v>
      </c>
      <c r="R79" s="259">
        <f t="shared" si="8"/>
        <v>0</v>
      </c>
      <c r="S79" s="259">
        <f t="shared" si="9"/>
        <v>0</v>
      </c>
      <c r="T79" s="259">
        <f t="shared" si="10"/>
        <v>0</v>
      </c>
      <c r="U79" s="260">
        <f t="shared" si="11"/>
        <v>0</v>
      </c>
      <c r="V79" s="355"/>
      <c r="W79" s="269"/>
      <c r="X79" s="277"/>
      <c r="Y79" s="357"/>
      <c r="Z79" s="353"/>
      <c r="AA79" s="282"/>
      <c r="AB79" s="346"/>
      <c r="AC79" s="284"/>
      <c r="AD79" s="285"/>
      <c r="AE79" s="283"/>
      <c r="AF79" s="284"/>
      <c r="AG79" s="285"/>
      <c r="AH79" s="283"/>
      <c r="AI79" s="284"/>
      <c r="AJ79" s="285"/>
      <c r="AK79" s="339"/>
      <c r="AL79" s="264"/>
      <c r="AM79" s="339"/>
      <c r="AN79" s="341"/>
      <c r="AO79" s="332"/>
      <c r="AP79" s="223"/>
      <c r="AQ79" s="333"/>
      <c r="AR79" s="372"/>
    </row>
    <row r="80" spans="1:44" s="19" customFormat="1" ht="15.75" x14ac:dyDescent="0.25">
      <c r="A80" s="295"/>
      <c r="B80" s="272"/>
      <c r="C80" s="272"/>
      <c r="D80" s="273"/>
      <c r="E80" s="273"/>
      <c r="F80" s="275"/>
      <c r="G80" s="275"/>
      <c r="H80" s="275"/>
      <c r="I80" s="276"/>
      <c r="J80" s="276"/>
      <c r="K80" s="276"/>
      <c r="L80" s="275"/>
      <c r="M80" s="275"/>
      <c r="N80" s="275"/>
      <c r="O80" s="273"/>
      <c r="P80" s="257">
        <f t="shared" si="7"/>
        <v>0</v>
      </c>
      <c r="Q80" s="258">
        <f t="shared" si="2"/>
        <v>0</v>
      </c>
      <c r="R80" s="259">
        <f t="shared" si="8"/>
        <v>0</v>
      </c>
      <c r="S80" s="259">
        <f t="shared" si="9"/>
        <v>0</v>
      </c>
      <c r="T80" s="259">
        <f t="shared" si="10"/>
        <v>0</v>
      </c>
      <c r="U80" s="260">
        <f t="shared" si="11"/>
        <v>0</v>
      </c>
      <c r="V80" s="355"/>
      <c r="W80" s="269"/>
      <c r="X80" s="277"/>
      <c r="Y80" s="357"/>
      <c r="Z80" s="353"/>
      <c r="AA80" s="282"/>
      <c r="AB80" s="346"/>
      <c r="AC80" s="284"/>
      <c r="AD80" s="285"/>
      <c r="AE80" s="283"/>
      <c r="AF80" s="284"/>
      <c r="AG80" s="285"/>
      <c r="AH80" s="283"/>
      <c r="AI80" s="284"/>
      <c r="AJ80" s="285"/>
      <c r="AK80" s="339"/>
      <c r="AL80" s="264"/>
      <c r="AM80" s="339"/>
      <c r="AN80" s="341"/>
      <c r="AO80" s="332"/>
      <c r="AP80" s="223"/>
      <c r="AQ80" s="333"/>
      <c r="AR80" s="372"/>
    </row>
    <row r="81" spans="1:44" s="19" customFormat="1" ht="15.75" x14ac:dyDescent="0.25">
      <c r="A81" s="295"/>
      <c r="B81" s="272"/>
      <c r="C81" s="272"/>
      <c r="D81" s="273"/>
      <c r="E81" s="273"/>
      <c r="F81" s="275"/>
      <c r="G81" s="275"/>
      <c r="H81" s="275"/>
      <c r="I81" s="276"/>
      <c r="J81" s="276"/>
      <c r="K81" s="276"/>
      <c r="L81" s="275"/>
      <c r="M81" s="275"/>
      <c r="N81" s="275"/>
      <c r="O81" s="273"/>
      <c r="P81" s="257">
        <f t="shared" si="7"/>
        <v>0</v>
      </c>
      <c r="Q81" s="258">
        <f t="shared" si="2"/>
        <v>0</v>
      </c>
      <c r="R81" s="259">
        <f t="shared" si="8"/>
        <v>0</v>
      </c>
      <c r="S81" s="259">
        <f t="shared" si="9"/>
        <v>0</v>
      </c>
      <c r="T81" s="259">
        <f t="shared" si="10"/>
        <v>0</v>
      </c>
      <c r="U81" s="260">
        <f t="shared" si="11"/>
        <v>0</v>
      </c>
      <c r="V81" s="355"/>
      <c r="W81" s="269"/>
      <c r="X81" s="277"/>
      <c r="Y81" s="357"/>
      <c r="Z81" s="353"/>
      <c r="AA81" s="282"/>
      <c r="AB81" s="346"/>
      <c r="AC81" s="284"/>
      <c r="AD81" s="285"/>
      <c r="AE81" s="283"/>
      <c r="AF81" s="284"/>
      <c r="AG81" s="285"/>
      <c r="AH81" s="283"/>
      <c r="AI81" s="284"/>
      <c r="AJ81" s="285"/>
      <c r="AK81" s="339"/>
      <c r="AL81" s="264"/>
      <c r="AM81" s="339"/>
      <c r="AN81" s="341"/>
      <c r="AO81" s="332"/>
      <c r="AP81" s="223"/>
      <c r="AQ81" s="333"/>
      <c r="AR81" s="372"/>
    </row>
    <row r="82" spans="1:44" s="19" customFormat="1" ht="15.75" x14ac:dyDescent="0.25">
      <c r="A82" s="295"/>
      <c r="B82" s="272"/>
      <c r="C82" s="272"/>
      <c r="D82" s="273"/>
      <c r="E82" s="273"/>
      <c r="F82" s="275"/>
      <c r="G82" s="275"/>
      <c r="H82" s="275"/>
      <c r="I82" s="276"/>
      <c r="J82" s="276"/>
      <c r="K82" s="276"/>
      <c r="L82" s="275"/>
      <c r="M82" s="275"/>
      <c r="N82" s="275"/>
      <c r="O82" s="273"/>
      <c r="P82" s="257">
        <f t="shared" si="7"/>
        <v>0</v>
      </c>
      <c r="Q82" s="258">
        <f t="shared" si="2"/>
        <v>0</v>
      </c>
      <c r="R82" s="259">
        <f t="shared" si="8"/>
        <v>0</v>
      </c>
      <c r="S82" s="259">
        <f t="shared" si="9"/>
        <v>0</v>
      </c>
      <c r="T82" s="259">
        <f t="shared" si="10"/>
        <v>0</v>
      </c>
      <c r="U82" s="260">
        <f t="shared" si="11"/>
        <v>0</v>
      </c>
      <c r="V82" s="355"/>
      <c r="W82" s="269"/>
      <c r="X82" s="277"/>
      <c r="Y82" s="357"/>
      <c r="Z82" s="353"/>
      <c r="AA82" s="282"/>
      <c r="AB82" s="346"/>
      <c r="AC82" s="284"/>
      <c r="AD82" s="285"/>
      <c r="AE82" s="283"/>
      <c r="AF82" s="284"/>
      <c r="AG82" s="285"/>
      <c r="AH82" s="283"/>
      <c r="AI82" s="284"/>
      <c r="AJ82" s="285"/>
      <c r="AK82" s="339"/>
      <c r="AL82" s="264"/>
      <c r="AM82" s="339"/>
      <c r="AN82" s="341"/>
      <c r="AO82" s="332"/>
      <c r="AP82" s="223"/>
      <c r="AQ82" s="333"/>
      <c r="AR82" s="372"/>
    </row>
    <row r="83" spans="1:44" s="19" customFormat="1" ht="15.75" x14ac:dyDescent="0.25">
      <c r="A83" s="295"/>
      <c r="B83" s="272"/>
      <c r="C83" s="272"/>
      <c r="D83" s="273"/>
      <c r="E83" s="273"/>
      <c r="F83" s="275"/>
      <c r="G83" s="275"/>
      <c r="H83" s="275"/>
      <c r="I83" s="276"/>
      <c r="J83" s="276"/>
      <c r="K83" s="276"/>
      <c r="L83" s="275"/>
      <c r="M83" s="275"/>
      <c r="N83" s="275"/>
      <c r="O83" s="273"/>
      <c r="P83" s="257">
        <f t="shared" si="7"/>
        <v>0</v>
      </c>
      <c r="Q83" s="258">
        <f t="shared" si="2"/>
        <v>0</v>
      </c>
      <c r="R83" s="259">
        <f t="shared" si="8"/>
        <v>0</v>
      </c>
      <c r="S83" s="259">
        <f t="shared" si="9"/>
        <v>0</v>
      </c>
      <c r="T83" s="259">
        <f t="shared" si="10"/>
        <v>0</v>
      </c>
      <c r="U83" s="260">
        <f t="shared" si="11"/>
        <v>0</v>
      </c>
      <c r="V83" s="355"/>
      <c r="W83" s="269"/>
      <c r="X83" s="277"/>
      <c r="Y83" s="357"/>
      <c r="Z83" s="353"/>
      <c r="AA83" s="282"/>
      <c r="AB83" s="346"/>
      <c r="AC83" s="284"/>
      <c r="AD83" s="285"/>
      <c r="AE83" s="283"/>
      <c r="AF83" s="284"/>
      <c r="AG83" s="285"/>
      <c r="AH83" s="283"/>
      <c r="AI83" s="284"/>
      <c r="AJ83" s="285"/>
      <c r="AK83" s="339"/>
      <c r="AL83" s="264"/>
      <c r="AM83" s="339"/>
      <c r="AN83" s="341"/>
      <c r="AO83" s="332"/>
      <c r="AP83" s="223"/>
      <c r="AQ83" s="333"/>
      <c r="AR83" s="372"/>
    </row>
    <row r="84" spans="1:44" s="19" customFormat="1" ht="15.75" x14ac:dyDescent="0.25">
      <c r="A84" s="295"/>
      <c r="B84" s="272"/>
      <c r="C84" s="272"/>
      <c r="D84" s="273"/>
      <c r="E84" s="273"/>
      <c r="F84" s="275"/>
      <c r="G84" s="275"/>
      <c r="H84" s="275"/>
      <c r="I84" s="276"/>
      <c r="J84" s="276"/>
      <c r="K84" s="276"/>
      <c r="L84" s="275"/>
      <c r="M84" s="275"/>
      <c r="N84" s="275"/>
      <c r="O84" s="273"/>
      <c r="P84" s="257">
        <f t="shared" si="7"/>
        <v>0</v>
      </c>
      <c r="Q84" s="258">
        <f t="shared" si="2"/>
        <v>0</v>
      </c>
      <c r="R84" s="259">
        <f t="shared" si="8"/>
        <v>0</v>
      </c>
      <c r="S84" s="259">
        <f t="shared" si="9"/>
        <v>0</v>
      </c>
      <c r="T84" s="259">
        <f t="shared" si="10"/>
        <v>0</v>
      </c>
      <c r="U84" s="260">
        <f t="shared" si="11"/>
        <v>0</v>
      </c>
      <c r="V84" s="355"/>
      <c r="W84" s="269"/>
      <c r="X84" s="277"/>
      <c r="Y84" s="357"/>
      <c r="Z84" s="353"/>
      <c r="AA84" s="282"/>
      <c r="AB84" s="346"/>
      <c r="AC84" s="284"/>
      <c r="AD84" s="285"/>
      <c r="AE84" s="283"/>
      <c r="AF84" s="284"/>
      <c r="AG84" s="285"/>
      <c r="AH84" s="283"/>
      <c r="AI84" s="284"/>
      <c r="AJ84" s="285"/>
      <c r="AK84" s="339"/>
      <c r="AL84" s="264"/>
      <c r="AM84" s="339"/>
      <c r="AN84" s="341"/>
      <c r="AO84" s="332"/>
      <c r="AP84" s="223"/>
      <c r="AQ84" s="333"/>
      <c r="AR84" s="372"/>
    </row>
    <row r="85" spans="1:44" s="19" customFormat="1" ht="15.75" x14ac:dyDescent="0.25">
      <c r="A85" s="295"/>
      <c r="B85" s="272"/>
      <c r="C85" s="272"/>
      <c r="D85" s="273"/>
      <c r="E85" s="273"/>
      <c r="F85" s="275"/>
      <c r="G85" s="275"/>
      <c r="H85" s="275"/>
      <c r="I85" s="276"/>
      <c r="J85" s="276"/>
      <c r="K85" s="276"/>
      <c r="L85" s="275"/>
      <c r="M85" s="275"/>
      <c r="N85" s="275"/>
      <c r="O85" s="273"/>
      <c r="P85" s="257">
        <f t="shared" si="7"/>
        <v>0</v>
      </c>
      <c r="Q85" s="258">
        <f t="shared" si="2"/>
        <v>0</v>
      </c>
      <c r="R85" s="259">
        <f t="shared" si="8"/>
        <v>0</v>
      </c>
      <c r="S85" s="259">
        <f t="shared" si="9"/>
        <v>0</v>
      </c>
      <c r="T85" s="259">
        <f t="shared" si="10"/>
        <v>0</v>
      </c>
      <c r="U85" s="260">
        <f t="shared" si="11"/>
        <v>0</v>
      </c>
      <c r="V85" s="355"/>
      <c r="W85" s="269"/>
      <c r="X85" s="277"/>
      <c r="Y85" s="357"/>
      <c r="Z85" s="353"/>
      <c r="AA85" s="282"/>
      <c r="AB85" s="346"/>
      <c r="AC85" s="284"/>
      <c r="AD85" s="285"/>
      <c r="AE85" s="283"/>
      <c r="AF85" s="284"/>
      <c r="AG85" s="285"/>
      <c r="AH85" s="283"/>
      <c r="AI85" s="284"/>
      <c r="AJ85" s="285"/>
      <c r="AK85" s="339"/>
      <c r="AL85" s="264"/>
      <c r="AM85" s="339"/>
      <c r="AN85" s="341"/>
      <c r="AO85" s="332"/>
      <c r="AP85" s="223"/>
      <c r="AQ85" s="333"/>
      <c r="AR85" s="372"/>
    </row>
    <row r="86" spans="1:44" s="19" customFormat="1" ht="15.75" x14ac:dyDescent="0.25">
      <c r="A86" s="295"/>
      <c r="B86" s="272"/>
      <c r="C86" s="272"/>
      <c r="D86" s="273"/>
      <c r="E86" s="273"/>
      <c r="F86" s="275"/>
      <c r="G86" s="275"/>
      <c r="H86" s="275"/>
      <c r="I86" s="276"/>
      <c r="J86" s="276"/>
      <c r="K86" s="276"/>
      <c r="L86" s="275"/>
      <c r="M86" s="275"/>
      <c r="N86" s="275"/>
      <c r="O86" s="273"/>
      <c r="P86" s="257">
        <f t="shared" si="7"/>
        <v>0</v>
      </c>
      <c r="Q86" s="258">
        <f t="shared" si="2"/>
        <v>0</v>
      </c>
      <c r="R86" s="259">
        <f t="shared" si="8"/>
        <v>0</v>
      </c>
      <c r="S86" s="259">
        <f t="shared" si="9"/>
        <v>0</v>
      </c>
      <c r="T86" s="259">
        <f t="shared" si="10"/>
        <v>0</v>
      </c>
      <c r="U86" s="260">
        <f t="shared" si="11"/>
        <v>0</v>
      </c>
      <c r="V86" s="355"/>
      <c r="W86" s="269"/>
      <c r="X86" s="277"/>
      <c r="Y86" s="357"/>
      <c r="Z86" s="353"/>
      <c r="AA86" s="282"/>
      <c r="AB86" s="346"/>
      <c r="AC86" s="284"/>
      <c r="AD86" s="285"/>
      <c r="AE86" s="283"/>
      <c r="AF86" s="284"/>
      <c r="AG86" s="285"/>
      <c r="AH86" s="283"/>
      <c r="AI86" s="284"/>
      <c r="AJ86" s="285"/>
      <c r="AK86" s="339"/>
      <c r="AL86" s="264"/>
      <c r="AM86" s="339"/>
      <c r="AN86" s="341"/>
      <c r="AO86" s="332"/>
      <c r="AP86" s="223"/>
      <c r="AQ86" s="333"/>
      <c r="AR86" s="372"/>
    </row>
    <row r="87" spans="1:44" s="19" customFormat="1" ht="15.75" x14ac:dyDescent="0.25">
      <c r="A87" s="295"/>
      <c r="B87" s="272"/>
      <c r="C87" s="272"/>
      <c r="D87" s="273"/>
      <c r="E87" s="273"/>
      <c r="F87" s="275"/>
      <c r="G87" s="275"/>
      <c r="H87" s="275"/>
      <c r="I87" s="276"/>
      <c r="J87" s="276"/>
      <c r="K87" s="276"/>
      <c r="L87" s="275"/>
      <c r="M87" s="275"/>
      <c r="N87" s="275"/>
      <c r="O87" s="273"/>
      <c r="P87" s="257">
        <f t="shared" si="7"/>
        <v>0</v>
      </c>
      <c r="Q87" s="258">
        <f t="shared" si="2"/>
        <v>0</v>
      </c>
      <c r="R87" s="259">
        <f t="shared" si="8"/>
        <v>0</v>
      </c>
      <c r="S87" s="259">
        <f t="shared" si="9"/>
        <v>0</v>
      </c>
      <c r="T87" s="259">
        <f t="shared" si="10"/>
        <v>0</v>
      </c>
      <c r="U87" s="260">
        <f t="shared" si="11"/>
        <v>0</v>
      </c>
      <c r="V87" s="355"/>
      <c r="W87" s="269"/>
      <c r="X87" s="277"/>
      <c r="Y87" s="357"/>
      <c r="Z87" s="353"/>
      <c r="AA87" s="282"/>
      <c r="AB87" s="346"/>
      <c r="AC87" s="284"/>
      <c r="AD87" s="285"/>
      <c r="AE87" s="283"/>
      <c r="AF87" s="284"/>
      <c r="AG87" s="285"/>
      <c r="AH87" s="283"/>
      <c r="AI87" s="284"/>
      <c r="AJ87" s="285"/>
      <c r="AK87" s="339"/>
      <c r="AL87" s="264"/>
      <c r="AM87" s="339"/>
      <c r="AN87" s="341"/>
      <c r="AO87" s="332"/>
      <c r="AP87" s="223"/>
      <c r="AQ87" s="333"/>
      <c r="AR87" s="372"/>
    </row>
    <row r="88" spans="1:44" s="19" customFormat="1" ht="15.75" x14ac:dyDescent="0.25">
      <c r="A88" s="295"/>
      <c r="B88" s="272"/>
      <c r="C88" s="272"/>
      <c r="D88" s="273"/>
      <c r="E88" s="273"/>
      <c r="F88" s="275"/>
      <c r="G88" s="275"/>
      <c r="H88" s="275"/>
      <c r="I88" s="276"/>
      <c r="J88" s="276"/>
      <c r="K88" s="276"/>
      <c r="L88" s="275"/>
      <c r="M88" s="275"/>
      <c r="N88" s="275"/>
      <c r="O88" s="273"/>
      <c r="P88" s="257">
        <f t="shared" si="7"/>
        <v>0</v>
      </c>
      <c r="Q88" s="258">
        <f t="shared" si="2"/>
        <v>0</v>
      </c>
      <c r="R88" s="259">
        <f t="shared" si="8"/>
        <v>0</v>
      </c>
      <c r="S88" s="259">
        <f t="shared" si="9"/>
        <v>0</v>
      </c>
      <c r="T88" s="259">
        <f t="shared" si="10"/>
        <v>0</v>
      </c>
      <c r="U88" s="260">
        <f t="shared" si="11"/>
        <v>0</v>
      </c>
      <c r="V88" s="355"/>
      <c r="W88" s="269"/>
      <c r="X88" s="277"/>
      <c r="Y88" s="357"/>
      <c r="Z88" s="353"/>
      <c r="AA88" s="282"/>
      <c r="AB88" s="346"/>
      <c r="AC88" s="284"/>
      <c r="AD88" s="285"/>
      <c r="AE88" s="283"/>
      <c r="AF88" s="284"/>
      <c r="AG88" s="285"/>
      <c r="AH88" s="283"/>
      <c r="AI88" s="284"/>
      <c r="AJ88" s="285"/>
      <c r="AK88" s="339"/>
      <c r="AL88" s="264"/>
      <c r="AM88" s="339"/>
      <c r="AN88" s="341"/>
      <c r="AO88" s="332"/>
      <c r="AP88" s="223"/>
      <c r="AQ88" s="333"/>
      <c r="AR88" s="372"/>
    </row>
    <row r="89" spans="1:44" s="19" customFormat="1" ht="15.75" x14ac:dyDescent="0.25">
      <c r="A89" s="295"/>
      <c r="B89" s="272"/>
      <c r="C89" s="272"/>
      <c r="D89" s="273"/>
      <c r="E89" s="273"/>
      <c r="F89" s="275"/>
      <c r="G89" s="275"/>
      <c r="H89" s="275"/>
      <c r="I89" s="276"/>
      <c r="J89" s="276"/>
      <c r="K89" s="276"/>
      <c r="L89" s="275"/>
      <c r="M89" s="275"/>
      <c r="N89" s="275"/>
      <c r="O89" s="273"/>
      <c r="P89" s="257">
        <f t="shared" si="7"/>
        <v>0</v>
      </c>
      <c r="Q89" s="258">
        <f t="shared" si="2"/>
        <v>0</v>
      </c>
      <c r="R89" s="259">
        <f t="shared" si="8"/>
        <v>0</v>
      </c>
      <c r="S89" s="259">
        <f t="shared" si="9"/>
        <v>0</v>
      </c>
      <c r="T89" s="259">
        <f t="shared" si="10"/>
        <v>0</v>
      </c>
      <c r="U89" s="260">
        <f t="shared" si="11"/>
        <v>0</v>
      </c>
      <c r="V89" s="355"/>
      <c r="W89" s="269"/>
      <c r="X89" s="277"/>
      <c r="Y89" s="357"/>
      <c r="Z89" s="353"/>
      <c r="AA89" s="282"/>
      <c r="AB89" s="346"/>
      <c r="AC89" s="284"/>
      <c r="AD89" s="285"/>
      <c r="AE89" s="283"/>
      <c r="AF89" s="284"/>
      <c r="AG89" s="285"/>
      <c r="AH89" s="283"/>
      <c r="AI89" s="284"/>
      <c r="AJ89" s="285"/>
      <c r="AK89" s="339"/>
      <c r="AL89" s="264"/>
      <c r="AM89" s="339"/>
      <c r="AN89" s="341"/>
      <c r="AO89" s="332"/>
      <c r="AP89" s="223"/>
      <c r="AQ89" s="333"/>
      <c r="AR89" s="372"/>
    </row>
    <row r="90" spans="1:44" s="36" customFormat="1" ht="15.75" x14ac:dyDescent="0.25">
      <c r="A90" s="295"/>
      <c r="B90" s="272"/>
      <c r="C90" s="272"/>
      <c r="D90" s="273"/>
      <c r="E90" s="273"/>
      <c r="F90" s="273"/>
      <c r="G90" s="273"/>
      <c r="H90" s="273"/>
      <c r="I90" s="273"/>
      <c r="J90" s="294"/>
      <c r="K90" s="273"/>
      <c r="L90" s="273"/>
      <c r="M90" s="273"/>
      <c r="N90" s="273"/>
      <c r="O90" s="273"/>
      <c r="P90" s="257">
        <f t="shared" si="7"/>
        <v>0</v>
      </c>
      <c r="Q90" s="258">
        <f t="shared" si="2"/>
        <v>0</v>
      </c>
      <c r="R90" s="259">
        <f t="shared" si="8"/>
        <v>0</v>
      </c>
      <c r="S90" s="259">
        <f t="shared" si="9"/>
        <v>0</v>
      </c>
      <c r="T90" s="259">
        <f t="shared" si="10"/>
        <v>0</v>
      </c>
      <c r="U90" s="260">
        <f t="shared" si="11"/>
        <v>0</v>
      </c>
      <c r="V90" s="355"/>
      <c r="W90" s="269"/>
      <c r="X90" s="277"/>
      <c r="Y90" s="357"/>
      <c r="Z90" s="353"/>
      <c r="AA90" s="282"/>
      <c r="AB90" s="346"/>
      <c r="AC90" s="284"/>
      <c r="AD90" s="285"/>
      <c r="AE90" s="283"/>
      <c r="AF90" s="284"/>
      <c r="AG90" s="285"/>
      <c r="AH90" s="283"/>
      <c r="AI90" s="284"/>
      <c r="AJ90" s="285"/>
      <c r="AK90" s="274"/>
      <c r="AL90" s="264"/>
      <c r="AM90" s="274"/>
      <c r="AN90" s="342"/>
      <c r="AO90" s="332"/>
      <c r="AP90" s="223"/>
      <c r="AQ90" s="333"/>
      <c r="AR90" s="372"/>
    </row>
    <row r="91" spans="1:44" s="19" customFormat="1" ht="15.75" x14ac:dyDescent="0.25">
      <c r="A91" s="295"/>
      <c r="B91" s="272"/>
      <c r="C91" s="272"/>
      <c r="D91" s="273"/>
      <c r="E91" s="273"/>
      <c r="F91" s="275"/>
      <c r="G91" s="275"/>
      <c r="H91" s="275"/>
      <c r="I91" s="276"/>
      <c r="J91" s="296"/>
      <c r="K91" s="276"/>
      <c r="L91" s="275"/>
      <c r="M91" s="275"/>
      <c r="N91" s="275"/>
      <c r="O91" s="273"/>
      <c r="P91" s="257">
        <f t="shared" si="7"/>
        <v>0</v>
      </c>
      <c r="Q91" s="258">
        <f t="shared" si="2"/>
        <v>0</v>
      </c>
      <c r="R91" s="259">
        <f t="shared" si="8"/>
        <v>0</v>
      </c>
      <c r="S91" s="259">
        <f t="shared" si="9"/>
        <v>0</v>
      </c>
      <c r="T91" s="259">
        <f t="shared" si="10"/>
        <v>0</v>
      </c>
      <c r="U91" s="260">
        <f t="shared" si="11"/>
        <v>0</v>
      </c>
      <c r="V91" s="355"/>
      <c r="W91" s="269"/>
      <c r="X91" s="277"/>
      <c r="Y91" s="357"/>
      <c r="Z91" s="353"/>
      <c r="AA91" s="282"/>
      <c r="AB91" s="346"/>
      <c r="AC91" s="284"/>
      <c r="AD91" s="285"/>
      <c r="AE91" s="283"/>
      <c r="AF91" s="284"/>
      <c r="AG91" s="285"/>
      <c r="AH91" s="283"/>
      <c r="AI91" s="284"/>
      <c r="AJ91" s="285"/>
      <c r="AK91" s="339"/>
      <c r="AL91" s="264"/>
      <c r="AM91" s="339"/>
      <c r="AN91" s="341"/>
      <c r="AO91" s="332"/>
      <c r="AP91" s="223"/>
      <c r="AQ91" s="333"/>
      <c r="AR91" s="372"/>
    </row>
    <row r="92" spans="1:44" s="19" customFormat="1" ht="15.75" x14ac:dyDescent="0.25">
      <c r="A92" s="295"/>
      <c r="B92" s="272"/>
      <c r="C92" s="272"/>
      <c r="D92" s="273"/>
      <c r="E92" s="273"/>
      <c r="F92" s="275"/>
      <c r="G92" s="275"/>
      <c r="H92" s="275"/>
      <c r="I92" s="276"/>
      <c r="J92" s="296"/>
      <c r="K92" s="276"/>
      <c r="L92" s="275"/>
      <c r="M92" s="275"/>
      <c r="N92" s="275"/>
      <c r="O92" s="273"/>
      <c r="P92" s="257">
        <f t="shared" si="7"/>
        <v>0</v>
      </c>
      <c r="Q92" s="258">
        <f t="shared" si="2"/>
        <v>0</v>
      </c>
      <c r="R92" s="259">
        <f t="shared" si="8"/>
        <v>0</v>
      </c>
      <c r="S92" s="259">
        <f t="shared" si="9"/>
        <v>0</v>
      </c>
      <c r="T92" s="259">
        <f t="shared" si="10"/>
        <v>0</v>
      </c>
      <c r="U92" s="260">
        <f t="shared" si="11"/>
        <v>0</v>
      </c>
      <c r="V92" s="355"/>
      <c r="W92" s="269"/>
      <c r="X92" s="277"/>
      <c r="Y92" s="357"/>
      <c r="Z92" s="353"/>
      <c r="AA92" s="282"/>
      <c r="AB92" s="346"/>
      <c r="AC92" s="284"/>
      <c r="AD92" s="285"/>
      <c r="AE92" s="283"/>
      <c r="AF92" s="284"/>
      <c r="AG92" s="285"/>
      <c r="AH92" s="283"/>
      <c r="AI92" s="284"/>
      <c r="AJ92" s="285"/>
      <c r="AK92" s="339"/>
      <c r="AL92" s="264"/>
      <c r="AM92" s="339"/>
      <c r="AN92" s="341"/>
      <c r="AO92" s="332"/>
      <c r="AP92" s="223"/>
      <c r="AQ92" s="333"/>
      <c r="AR92" s="372"/>
    </row>
    <row r="93" spans="1:44" s="19" customFormat="1" ht="15.75" x14ac:dyDescent="0.25">
      <c r="A93" s="370"/>
      <c r="B93" s="286"/>
      <c r="C93" s="286"/>
      <c r="D93" s="287"/>
      <c r="E93" s="287"/>
      <c r="F93" s="275"/>
      <c r="G93" s="297"/>
      <c r="H93" s="371"/>
      <c r="I93" s="288"/>
      <c r="J93" s="298"/>
      <c r="K93" s="288"/>
      <c r="L93" s="371"/>
      <c r="M93" s="371"/>
      <c r="N93" s="371"/>
      <c r="O93" s="287"/>
      <c r="P93" s="257">
        <f t="shared" si="7"/>
        <v>0</v>
      </c>
      <c r="Q93" s="258">
        <f t="shared" si="2"/>
        <v>0</v>
      </c>
      <c r="R93" s="259">
        <f t="shared" si="8"/>
        <v>0</v>
      </c>
      <c r="S93" s="259">
        <f t="shared" si="9"/>
        <v>0</v>
      </c>
      <c r="T93" s="259">
        <f t="shared" si="10"/>
        <v>0</v>
      </c>
      <c r="U93" s="260">
        <f t="shared" si="11"/>
        <v>0</v>
      </c>
      <c r="V93" s="355"/>
      <c r="W93" s="269"/>
      <c r="X93" s="277"/>
      <c r="Y93" s="357"/>
      <c r="Z93" s="353"/>
      <c r="AA93" s="282"/>
      <c r="AB93" s="347"/>
      <c r="AC93" s="290"/>
      <c r="AD93" s="291"/>
      <c r="AE93" s="289"/>
      <c r="AF93" s="290"/>
      <c r="AG93" s="291"/>
      <c r="AH93" s="289"/>
      <c r="AI93" s="290"/>
      <c r="AJ93" s="290"/>
      <c r="AK93" s="340"/>
      <c r="AL93" s="292"/>
      <c r="AM93" s="340"/>
      <c r="AN93" s="341"/>
      <c r="AO93" s="334"/>
      <c r="AP93" s="331"/>
      <c r="AQ93" s="335"/>
      <c r="AR93" s="373"/>
    </row>
    <row r="94" spans="1:44" s="19" customFormat="1" ht="15.6" customHeight="1" thickBot="1" x14ac:dyDescent="0.3">
      <c r="A94" s="37"/>
      <c r="B94" s="29"/>
      <c r="C94" s="38"/>
      <c r="D94" s="38"/>
      <c r="E94" s="38"/>
      <c r="F94" s="38"/>
      <c r="G94" s="38"/>
      <c r="H94" s="38"/>
      <c r="I94" s="38"/>
      <c r="J94" s="29"/>
      <c r="K94" s="38"/>
      <c r="L94" s="38"/>
      <c r="M94" s="38"/>
      <c r="N94" s="38"/>
      <c r="O94" s="38"/>
      <c r="P94" s="20">
        <f t="shared" si="7"/>
        <v>0</v>
      </c>
      <c r="Q94" s="191">
        <f t="shared" si="2"/>
        <v>0</v>
      </c>
      <c r="R94" s="330">
        <f t="shared" si="8"/>
        <v>0</v>
      </c>
      <c r="S94" s="330">
        <f t="shared" si="9"/>
        <v>0</v>
      </c>
      <c r="T94" s="330">
        <f t="shared" si="10"/>
        <v>0</v>
      </c>
      <c r="U94" s="345">
        <f t="shared" si="11"/>
        <v>0</v>
      </c>
      <c r="V94" s="321"/>
      <c r="W94" s="322"/>
      <c r="X94" s="31"/>
      <c r="Y94" s="336"/>
      <c r="Z94" s="337"/>
      <c r="AA94" s="154"/>
      <c r="AB94" s="152"/>
      <c r="AC94" s="153"/>
      <c r="AD94" s="154"/>
      <c r="AE94" s="155"/>
      <c r="AF94" s="153"/>
      <c r="AG94" s="154"/>
      <c r="AH94" s="155"/>
      <c r="AI94" s="153"/>
      <c r="AJ94" s="153"/>
      <c r="AK94" s="197"/>
      <c r="AL94" s="196"/>
      <c r="AM94" s="197"/>
      <c r="AN94" s="196"/>
      <c r="AO94" s="336"/>
      <c r="AP94" s="337"/>
      <c r="AQ94" s="154"/>
      <c r="AR94" s="196"/>
    </row>
    <row r="95" spans="1:44" x14ac:dyDescent="0.25">
      <c r="J95"/>
    </row>
    <row r="96" spans="1:44" x14ac:dyDescent="0.25">
      <c r="F96" s="15"/>
      <c r="J96"/>
    </row>
    <row r="97" spans="5:38" x14ac:dyDescent="0.25">
      <c r="E97" t="s">
        <v>102</v>
      </c>
      <c r="F97" s="14" t="s">
        <v>158</v>
      </c>
      <c r="G97" t="s">
        <v>7</v>
      </c>
      <c r="J97"/>
      <c r="O97" s="14" t="s">
        <v>155</v>
      </c>
      <c r="P97" s="14"/>
      <c r="AL97" t="s">
        <v>257</v>
      </c>
    </row>
    <row r="98" spans="5:38" x14ac:dyDescent="0.25">
      <c r="E98" t="s">
        <v>159</v>
      </c>
      <c r="F98" s="14" t="s">
        <v>160</v>
      </c>
      <c r="G98" t="s">
        <v>8</v>
      </c>
      <c r="J98"/>
      <c r="O98" s="14" t="s">
        <v>162</v>
      </c>
      <c r="P98" s="14"/>
      <c r="AL98" t="s">
        <v>258</v>
      </c>
    </row>
    <row r="99" spans="5:38" x14ac:dyDescent="0.25">
      <c r="E99" t="s">
        <v>165</v>
      </c>
      <c r="F99" s="14" t="s">
        <v>166</v>
      </c>
      <c r="G99" t="s">
        <v>176</v>
      </c>
      <c r="J99"/>
      <c r="O99" s="14" t="s">
        <v>168</v>
      </c>
      <c r="P99" s="14"/>
      <c r="AL99" t="s">
        <v>259</v>
      </c>
    </row>
    <row r="100" spans="5:38" x14ac:dyDescent="0.25">
      <c r="F100" s="14" t="s">
        <v>170</v>
      </c>
      <c r="G100" t="s">
        <v>10</v>
      </c>
      <c r="J100"/>
      <c r="O100" s="14" t="s">
        <v>171</v>
      </c>
      <c r="P100" s="14"/>
      <c r="AL100" t="s">
        <v>260</v>
      </c>
    </row>
    <row r="101" spans="5:38" x14ac:dyDescent="0.25">
      <c r="F101" s="14" t="s">
        <v>148</v>
      </c>
      <c r="J101"/>
      <c r="O101" s="14" t="s">
        <v>18</v>
      </c>
      <c r="P101" s="14"/>
      <c r="AL101" t="s">
        <v>261</v>
      </c>
    </row>
    <row r="102" spans="5:38" x14ac:dyDescent="0.25">
      <c r="F102" s="14" t="s">
        <v>174</v>
      </c>
      <c r="J102"/>
      <c r="O102" s="14" t="s">
        <v>175</v>
      </c>
      <c r="P102" s="14"/>
    </row>
    <row r="103" spans="5:38" x14ac:dyDescent="0.25">
      <c r="F103" s="14" t="s">
        <v>103</v>
      </c>
      <c r="J103"/>
      <c r="O103" s="14" t="s">
        <v>111</v>
      </c>
    </row>
    <row r="104" spans="5:38" x14ac:dyDescent="0.25">
      <c r="F104" s="14" t="s">
        <v>177</v>
      </c>
      <c r="J104"/>
    </row>
    <row r="105" spans="5:38" x14ac:dyDescent="0.25">
      <c r="F105" s="14" t="s">
        <v>178</v>
      </c>
      <c r="J105"/>
    </row>
    <row r="106" spans="5:38" x14ac:dyDescent="0.25">
      <c r="F106" s="14" t="s">
        <v>179</v>
      </c>
      <c r="J106"/>
    </row>
    <row r="107" spans="5:38" x14ac:dyDescent="0.25">
      <c r="F107" s="14" t="s">
        <v>180</v>
      </c>
      <c r="J107"/>
    </row>
    <row r="108" spans="5:38" x14ac:dyDescent="0.25">
      <c r="F108" s="14" t="s">
        <v>181</v>
      </c>
      <c r="J108"/>
    </row>
    <row r="109" spans="5:38" x14ac:dyDescent="0.25">
      <c r="F109" s="14" t="s">
        <v>182</v>
      </c>
      <c r="J109"/>
    </row>
    <row r="110" spans="5:38" x14ac:dyDescent="0.25">
      <c r="F110" s="14" t="s">
        <v>183</v>
      </c>
      <c r="J110"/>
    </row>
    <row r="111" spans="5:38" x14ac:dyDescent="0.25">
      <c r="F111" s="14" t="s">
        <v>184</v>
      </c>
      <c r="J111"/>
    </row>
    <row r="112" spans="5:38" x14ac:dyDescent="0.25">
      <c r="F112" s="14" t="s">
        <v>186</v>
      </c>
      <c r="J112"/>
    </row>
    <row r="113" spans="6:10" x14ac:dyDescent="0.25">
      <c r="F113" s="14" t="s">
        <v>187</v>
      </c>
      <c r="J113"/>
    </row>
    <row r="114" spans="6:10" x14ac:dyDescent="0.25">
      <c r="F114" s="14" t="s">
        <v>188</v>
      </c>
      <c r="J114"/>
    </row>
    <row r="115" spans="6:10" x14ac:dyDescent="0.25">
      <c r="F115" s="14" t="s">
        <v>189</v>
      </c>
      <c r="J115"/>
    </row>
    <row r="116" spans="6:10" x14ac:dyDescent="0.25">
      <c r="I116" s="3"/>
      <c r="J116"/>
    </row>
    <row r="117" spans="6:10" x14ac:dyDescent="0.25">
      <c r="H117" s="3"/>
      <c r="J117"/>
    </row>
  </sheetData>
  <sheetProtection algorithmName="SHA-512" hashValue="ufsAdHSf2GEBJgVXgiafs/3eY99+t2LFHqal/rEBEULiJ/95C3czvoIkYfH06D8lvTJd3CbCs0LjKXZNET5JGw==" saltValue="wu7mZ9+Kn1pcBWGZ4c7mPQ==" spinCount="100000" sheet="1" objects="1" scenarios="1"/>
  <mergeCells count="22">
    <mergeCell ref="AO32:AQ32"/>
    <mergeCell ref="AO33:AQ33"/>
    <mergeCell ref="K22:Q22"/>
    <mergeCell ref="B23:I23"/>
    <mergeCell ref="K23:Q23"/>
    <mergeCell ref="K25:Q25"/>
    <mergeCell ref="B26:I26"/>
    <mergeCell ref="K26:Q26"/>
    <mergeCell ref="B2:D2"/>
    <mergeCell ref="V32:AJ32"/>
    <mergeCell ref="Q34:U34"/>
    <mergeCell ref="K28:Q28"/>
    <mergeCell ref="V33:X33"/>
    <mergeCell ref="Y33:AA33"/>
    <mergeCell ref="AB33:AD33"/>
    <mergeCell ref="AE33:AG33"/>
    <mergeCell ref="AH33:AJ33"/>
    <mergeCell ref="B20:I20"/>
    <mergeCell ref="K20:Q20"/>
    <mergeCell ref="B17:I17"/>
    <mergeCell ref="K17:Q17"/>
    <mergeCell ref="K19:Q19"/>
  </mergeCells>
  <dataValidations count="11">
    <dataValidation type="whole" allowBlank="1" showInputMessage="1" showErrorMessage="1" sqref="B22:I22 B25:I25 C28:I28" xr:uid="{6354FB09-3F04-481D-AA34-7454226EDE46}">
      <formula1>0</formula1>
      <formula2>100</formula2>
    </dataValidation>
    <dataValidation type="whole" allowBlank="1" showInputMessage="1" showErrorMessage="1" sqref="B19:I19" xr:uid="{3980CC6E-838C-41F0-8A69-93F3C95A17B4}">
      <formula1>0</formula1>
      <formula2>10000000</formula2>
    </dataValidation>
    <dataValidation type="list" allowBlank="1" showInputMessage="1" showErrorMessage="1" sqref="AL90:AL93" xr:uid="{CA4B89F0-D22F-4B8D-9164-4A6A1F094AC1}">
      <formula1>$AL$37:$AL$39</formula1>
    </dataValidation>
    <dataValidation type="list" allowBlank="1" showInputMessage="1" showErrorMessage="1" sqref="AL94" xr:uid="{27A462FF-1E33-497F-93FF-47302DEF6B27}">
      <formula1>$AL$97:$AL$101</formula1>
    </dataValidation>
    <dataValidation type="list" allowBlank="1" showInputMessage="1" showErrorMessage="1" sqref="G35:G94" xr:uid="{9D04FCB4-CBA8-47F4-9F40-087056B86FCA}">
      <formula1>$G$97:$G$100</formula1>
    </dataValidation>
    <dataValidation type="list" allowBlank="1" showInputMessage="1" showErrorMessage="1" sqref="F35:F94" xr:uid="{5688C0C7-B0C9-407E-8442-265EC5E5FE4E}">
      <formula1>$F$97:$F$115</formula1>
    </dataValidation>
    <dataValidation type="list" allowBlank="1" showInputMessage="1" showErrorMessage="1" sqref="E35:E94" xr:uid="{2025EB9E-EEB3-4670-8C14-06C466A53E87}">
      <formula1>$E$97:$E$99</formula1>
    </dataValidation>
    <dataValidation type="list" allowBlank="1" showInputMessage="1" showErrorMessage="1" sqref="O35:O94" xr:uid="{85CB3776-0F40-4C30-8DD6-0012CABB02A5}">
      <formula1>$O$97:$O$103</formula1>
    </dataValidation>
    <dataValidation type="list" allowBlank="1" showInputMessage="1" showErrorMessage="1" sqref="AL73:AL81 AL87 AL35:AL71" xr:uid="{BA5FCC99-68C8-4A5E-9440-203A165E13C8}">
      <formula1>$AL$100:$AL$104</formula1>
    </dataValidation>
    <dataValidation type="list" allowBlank="1" showInputMessage="1" showErrorMessage="1" sqref="F117:F151 F31:F32" xr:uid="{03D7859E-A6E5-4C17-B004-E760432DB308}">
      <formula1>$F$3:$I$3</formula1>
    </dataValidation>
    <dataValidation type="list" allowBlank="1" showInputMessage="1" showErrorMessage="1" sqref="O118:O150 O31:O32 N116 M117" xr:uid="{BBFFE4F5-B39E-4BD3-A228-9D07A2CADEDD}">
      <formula1>$Q$19:$Q$22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1C13A-16C7-4C54-A80F-3B0B5488E0B7}">
  <dimension ref="A2:L26"/>
  <sheetViews>
    <sheetView zoomScale="70" zoomScaleNormal="70" workbookViewId="0">
      <selection activeCell="B14" sqref="B14:I14"/>
    </sheetView>
  </sheetViews>
  <sheetFormatPr defaultColWidth="8.85546875" defaultRowHeight="15" x14ac:dyDescent="0.25"/>
  <cols>
    <col min="1" max="1" width="52.140625" style="39" customWidth="1"/>
    <col min="2" max="5" width="11.85546875" style="39" customWidth="1"/>
    <col min="6" max="12" width="14.5703125" style="39" customWidth="1"/>
    <col min="13" max="16384" width="8.85546875" style="39"/>
  </cols>
  <sheetData>
    <row r="2" spans="1:12" ht="15.75" thickBot="1" x14ac:dyDescent="0.3"/>
    <row r="3" spans="1:12" ht="180.75" thickBot="1" x14ac:dyDescent="0.3">
      <c r="A3" s="40" t="s">
        <v>262</v>
      </c>
      <c r="B3" s="41" t="s">
        <v>191</v>
      </c>
      <c r="C3" s="41">
        <v>2023</v>
      </c>
      <c r="D3" s="41">
        <v>2024</v>
      </c>
      <c r="E3" s="41">
        <v>2025</v>
      </c>
      <c r="F3" s="95" t="s">
        <v>263</v>
      </c>
      <c r="G3" s="96" t="s">
        <v>264</v>
      </c>
      <c r="H3" s="96" t="s">
        <v>265</v>
      </c>
      <c r="I3" s="96" t="s">
        <v>266</v>
      </c>
      <c r="J3" s="96" t="s">
        <v>267</v>
      </c>
      <c r="K3" s="96" t="s">
        <v>268</v>
      </c>
      <c r="L3" s="97" t="s">
        <v>269</v>
      </c>
    </row>
    <row r="4" spans="1:12" x14ac:dyDescent="0.25">
      <c r="A4" s="42" t="s">
        <v>270</v>
      </c>
      <c r="B4" s="43"/>
      <c r="C4" s="43"/>
      <c r="D4" s="44"/>
      <c r="E4" s="44"/>
      <c r="L4" s="45"/>
    </row>
    <row r="5" spans="1:12" ht="24" x14ac:dyDescent="0.25">
      <c r="A5" s="71" t="s">
        <v>7</v>
      </c>
      <c r="B5" s="94">
        <f>SUM(C5:E5)</f>
        <v>1616500</v>
      </c>
      <c r="C5" s="46">
        <f>Tegevuskava!D23</f>
        <v>0</v>
      </c>
      <c r="D5" s="46">
        <f>Tegevuskava!E23</f>
        <v>1189500</v>
      </c>
      <c r="E5" s="46">
        <f>Tegevuskava!F23</f>
        <v>427000</v>
      </c>
      <c r="F5" s="47" t="s">
        <v>271</v>
      </c>
      <c r="G5" s="47" t="s">
        <v>271</v>
      </c>
      <c r="H5" s="47" t="s">
        <v>271</v>
      </c>
      <c r="I5" s="47" t="s">
        <v>271</v>
      </c>
      <c r="J5" s="47" t="s">
        <v>271</v>
      </c>
      <c r="K5" s="47" t="s">
        <v>271</v>
      </c>
      <c r="L5" s="48" t="s">
        <v>271</v>
      </c>
    </row>
    <row r="6" spans="1:12" ht="24" x14ac:dyDescent="0.25">
      <c r="A6" s="71" t="s">
        <v>272</v>
      </c>
      <c r="B6" s="94">
        <f>SUM(C6:E6)</f>
        <v>0</v>
      </c>
      <c r="C6" s="46">
        <f>Tegevuskava!D24</f>
        <v>0</v>
      </c>
      <c r="D6" s="46">
        <f>Tegevuskava!E24</f>
        <v>0</v>
      </c>
      <c r="E6" s="46">
        <f>Tegevuskava!F24</f>
        <v>0</v>
      </c>
      <c r="F6" s="47" t="s">
        <v>271</v>
      </c>
      <c r="G6" s="47" t="s">
        <v>271</v>
      </c>
      <c r="H6" s="47" t="s">
        <v>271</v>
      </c>
      <c r="I6" s="47" t="s">
        <v>271</v>
      </c>
      <c r="J6" s="47" t="s">
        <v>271</v>
      </c>
      <c r="K6" s="47" t="s">
        <v>271</v>
      </c>
      <c r="L6" s="48" t="s">
        <v>271</v>
      </c>
    </row>
    <row r="7" spans="1:12" ht="36" x14ac:dyDescent="0.25">
      <c r="A7" s="71" t="s">
        <v>273</v>
      </c>
      <c r="B7" s="94">
        <f>SUM(C7:E7)</f>
        <v>0</v>
      </c>
      <c r="C7" s="46">
        <f>Tegevuskava!D25</f>
        <v>0</v>
      </c>
      <c r="D7" s="46">
        <f>Tegevuskava!E25</f>
        <v>0</v>
      </c>
      <c r="E7" s="46">
        <f>Tegevuskava!F25</f>
        <v>0</v>
      </c>
      <c r="F7" s="47" t="s">
        <v>271</v>
      </c>
      <c r="G7" s="47" t="s">
        <v>271</v>
      </c>
      <c r="H7" s="47" t="s">
        <v>271</v>
      </c>
      <c r="I7" s="47" t="s">
        <v>271</v>
      </c>
      <c r="J7" s="47" t="s">
        <v>271</v>
      </c>
      <c r="K7" s="47" t="s">
        <v>271</v>
      </c>
      <c r="L7" s="48" t="s">
        <v>271</v>
      </c>
    </row>
    <row r="8" spans="1:12" ht="24.75" thickBot="1" x14ac:dyDescent="0.3">
      <c r="A8" s="72" t="s">
        <v>274</v>
      </c>
      <c r="B8" s="94">
        <f>SUM(C8:E8)</f>
        <v>685050</v>
      </c>
      <c r="C8" s="46">
        <f>Tegevuskava!D26</f>
        <v>0</v>
      </c>
      <c r="D8" s="46">
        <f>Tegevuskava!E26</f>
        <v>253350</v>
      </c>
      <c r="E8" s="46">
        <f>Tegevuskava!F26</f>
        <v>431700</v>
      </c>
      <c r="F8" s="47" t="s">
        <v>271</v>
      </c>
      <c r="G8" s="47" t="s">
        <v>271</v>
      </c>
      <c r="H8" s="47" t="s">
        <v>271</v>
      </c>
      <c r="I8" s="47" t="s">
        <v>271</v>
      </c>
      <c r="J8" s="47" t="s">
        <v>271</v>
      </c>
      <c r="K8" s="47" t="s">
        <v>271</v>
      </c>
      <c r="L8" s="48" t="s">
        <v>271</v>
      </c>
    </row>
    <row r="9" spans="1:12" ht="15.75" thickBot="1" x14ac:dyDescent="0.3">
      <c r="A9" s="49" t="s">
        <v>275</v>
      </c>
      <c r="B9" s="93">
        <f>SUM(B5:B8)</f>
        <v>2301550</v>
      </c>
      <c r="C9" s="93">
        <f>SUM(C5:C8)</f>
        <v>0</v>
      </c>
      <c r="D9" s="93">
        <f>SUM(D5:D8)</f>
        <v>1442850</v>
      </c>
      <c r="E9" s="93">
        <f>SUM(E5:E8)</f>
        <v>858700</v>
      </c>
      <c r="F9" s="50"/>
      <c r="G9" s="50"/>
      <c r="H9" s="50"/>
      <c r="I9" s="50"/>
      <c r="J9" s="50"/>
      <c r="K9" s="50"/>
      <c r="L9" s="51"/>
    </row>
    <row r="10" spans="1:12" ht="15.75" thickBot="1" x14ac:dyDescent="0.3"/>
    <row r="11" spans="1:12" x14ac:dyDescent="0.25">
      <c r="A11" s="52" t="s">
        <v>25</v>
      </c>
      <c r="B11" s="551" t="s">
        <v>26</v>
      </c>
      <c r="C11" s="552"/>
      <c r="D11" s="552"/>
      <c r="E11" s="552"/>
      <c r="F11" s="552"/>
      <c r="G11" s="552"/>
      <c r="H11" s="552"/>
      <c r="I11" s="572"/>
    </row>
    <row r="12" spans="1:12" ht="30" x14ac:dyDescent="0.25">
      <c r="A12" s="53" t="s">
        <v>29</v>
      </c>
      <c r="B12" s="98" t="s">
        <v>276</v>
      </c>
      <c r="C12" s="99" t="s">
        <v>277</v>
      </c>
      <c r="D12" s="99" t="s">
        <v>278</v>
      </c>
      <c r="E12" s="99" t="s">
        <v>279</v>
      </c>
      <c r="F12" s="99" t="s">
        <v>280</v>
      </c>
      <c r="G12" s="99" t="s">
        <v>281</v>
      </c>
      <c r="H12" s="99" t="s">
        <v>282</v>
      </c>
      <c r="I12" s="100" t="s">
        <v>283</v>
      </c>
    </row>
    <row r="13" spans="1:12" ht="15.75" thickBot="1" x14ac:dyDescent="0.3">
      <c r="A13" s="54" t="s">
        <v>38</v>
      </c>
      <c r="B13" s="101">
        <f>'kuni 2025 detsember tegevuskava'!B19</f>
        <v>0</v>
      </c>
      <c r="C13" s="101">
        <f>'kuni 2025 detsember tegevuskava'!C19</f>
        <v>710000</v>
      </c>
      <c r="D13" s="101">
        <f>'kuni 2025 detsember tegevuskava'!D19</f>
        <v>720250</v>
      </c>
      <c r="E13" s="101">
        <f>'kuni 2025 detsember tegevuskava'!E19</f>
        <v>730300</v>
      </c>
      <c r="F13" s="101">
        <f>'kuni 2025 detsember tegevuskava'!F19</f>
        <v>740350</v>
      </c>
      <c r="G13" s="101">
        <f>'kuni 2025 detsember tegevuskava'!G19</f>
        <v>0</v>
      </c>
      <c r="H13" s="101">
        <f>'kuni 2025 detsember tegevuskava'!H19</f>
        <v>0</v>
      </c>
      <c r="I13" s="102">
        <f>'kuni 2025 detsember tegevuskava'!I19</f>
        <v>0</v>
      </c>
    </row>
    <row r="14" spans="1:12" x14ac:dyDescent="0.25">
      <c r="A14" s="52" t="s">
        <v>40</v>
      </c>
      <c r="B14" s="551" t="s">
        <v>41</v>
      </c>
      <c r="C14" s="552"/>
      <c r="D14" s="552"/>
      <c r="E14" s="552"/>
      <c r="F14" s="552"/>
      <c r="G14" s="552"/>
      <c r="H14" s="552"/>
      <c r="I14" s="572"/>
    </row>
    <row r="15" spans="1:12" ht="30" x14ac:dyDescent="0.25">
      <c r="A15" s="53" t="s">
        <v>29</v>
      </c>
      <c r="B15" s="98" t="s">
        <v>276</v>
      </c>
      <c r="C15" s="99" t="s">
        <v>277</v>
      </c>
      <c r="D15" s="99" t="s">
        <v>278</v>
      </c>
      <c r="E15" s="99" t="s">
        <v>279</v>
      </c>
      <c r="F15" s="99" t="s">
        <v>280</v>
      </c>
      <c r="G15" s="99" t="s">
        <v>281</v>
      </c>
      <c r="H15" s="99" t="s">
        <v>282</v>
      </c>
      <c r="I15" s="100" t="s">
        <v>283</v>
      </c>
    </row>
    <row r="16" spans="1:12" ht="15.75" thickBot="1" x14ac:dyDescent="0.3">
      <c r="A16" s="54" t="s">
        <v>38</v>
      </c>
      <c r="B16" s="101">
        <f>'kuni 2025 detsember tegevuskava'!B22</f>
        <v>0</v>
      </c>
      <c r="C16" s="101">
        <f>'kuni 2025 detsember tegevuskava'!C22</f>
        <v>0</v>
      </c>
      <c r="D16" s="101">
        <f>'kuni 2025 detsember tegevuskava'!D22</f>
        <v>2</v>
      </c>
      <c r="E16" s="101">
        <f>'kuni 2025 detsember tegevuskava'!E22</f>
        <v>0</v>
      </c>
      <c r="F16" s="101">
        <f>'kuni 2025 detsember tegevuskava'!F22</f>
        <v>0</v>
      </c>
      <c r="G16" s="101">
        <f>'kuni 2025 detsember tegevuskava'!G22</f>
        <v>0</v>
      </c>
      <c r="H16" s="101">
        <f>'kuni 2025 detsember tegevuskava'!H22</f>
        <v>0</v>
      </c>
      <c r="I16" s="102">
        <f>'kuni 2025 detsember tegevuskava'!I22</f>
        <v>7</v>
      </c>
    </row>
    <row r="17" spans="1:9" x14ac:dyDescent="0.25">
      <c r="A17" s="52" t="s">
        <v>40</v>
      </c>
      <c r="B17" s="551" t="s">
        <v>45</v>
      </c>
      <c r="C17" s="552"/>
      <c r="D17" s="552"/>
      <c r="E17" s="552"/>
      <c r="F17" s="552"/>
      <c r="G17" s="552"/>
      <c r="H17" s="552"/>
      <c r="I17" s="572"/>
    </row>
    <row r="18" spans="1:9" ht="30" x14ac:dyDescent="0.25">
      <c r="A18" s="53" t="s">
        <v>29</v>
      </c>
      <c r="B18" s="98" t="s">
        <v>276</v>
      </c>
      <c r="C18" s="99" t="s">
        <v>277</v>
      </c>
      <c r="D18" s="99" t="s">
        <v>278</v>
      </c>
      <c r="E18" s="99" t="s">
        <v>279</v>
      </c>
      <c r="F18" s="99" t="s">
        <v>280</v>
      </c>
      <c r="G18" s="99" t="s">
        <v>281</v>
      </c>
      <c r="H18" s="99" t="s">
        <v>282</v>
      </c>
      <c r="I18" s="100" t="s">
        <v>283</v>
      </c>
    </row>
    <row r="19" spans="1:9" ht="15.75" thickBot="1" x14ac:dyDescent="0.3">
      <c r="A19" s="54" t="s">
        <v>38</v>
      </c>
      <c r="B19" s="101">
        <f>'kuni 2025 detsember tegevuskava'!B25</f>
        <v>0</v>
      </c>
      <c r="C19" s="101">
        <f>'kuni 2025 detsember tegevuskava'!C25</f>
        <v>3</v>
      </c>
      <c r="D19" s="101">
        <f>'kuni 2025 detsember tegevuskava'!D25</f>
        <v>3</v>
      </c>
      <c r="E19" s="101">
        <f>'kuni 2025 detsember tegevuskava'!E25</f>
        <v>0</v>
      </c>
      <c r="F19" s="101">
        <f>'kuni 2025 detsember tegevuskava'!F25</f>
        <v>0</v>
      </c>
      <c r="G19" s="101">
        <f>'kuni 2025 detsember tegevuskava'!G25</f>
        <v>0</v>
      </c>
      <c r="H19" s="101">
        <f>'kuni 2025 detsember tegevuskava'!H25</f>
        <v>0</v>
      </c>
      <c r="I19" s="102">
        <f>'kuni 2025 detsember tegevuskava'!I25</f>
        <v>3</v>
      </c>
    </row>
    <row r="20" spans="1:9" ht="30" x14ac:dyDescent="0.25">
      <c r="A20" s="52" t="s">
        <v>49</v>
      </c>
      <c r="B20" s="551" t="s">
        <v>50</v>
      </c>
      <c r="C20" s="552"/>
      <c r="D20" s="552"/>
      <c r="E20" s="552"/>
      <c r="F20" s="552"/>
      <c r="G20" s="552"/>
      <c r="H20" s="552"/>
      <c r="I20" s="572"/>
    </row>
    <row r="21" spans="1:9" ht="30" x14ac:dyDescent="0.25">
      <c r="A21" s="53" t="s">
        <v>29</v>
      </c>
      <c r="B21" s="98" t="s">
        <v>276</v>
      </c>
      <c r="C21" s="99" t="s">
        <v>277</v>
      </c>
      <c r="D21" s="99" t="s">
        <v>278</v>
      </c>
      <c r="E21" s="99" t="s">
        <v>279</v>
      </c>
      <c r="F21" s="99" t="s">
        <v>280</v>
      </c>
      <c r="G21" s="99" t="s">
        <v>281</v>
      </c>
      <c r="H21" s="99" t="s">
        <v>282</v>
      </c>
      <c r="I21" s="100" t="s">
        <v>283</v>
      </c>
    </row>
    <row r="22" spans="1:9" ht="15.75" thickBot="1" x14ac:dyDescent="0.3">
      <c r="A22" s="54" t="s">
        <v>38</v>
      </c>
      <c r="B22" s="101" t="str">
        <f>'kuni 2025 detsember tegevuskava'!B28&amp;"%"</f>
        <v>0%</v>
      </c>
      <c r="C22" s="101" t="str">
        <f>'kuni 2025 detsember tegevuskava'!C28&amp;"%"</f>
        <v>%</v>
      </c>
      <c r="D22" s="101" t="str">
        <f>'kuni 2025 detsember tegevuskava'!D28&amp;"%"</f>
        <v>%</v>
      </c>
      <c r="E22" s="101" t="str">
        <f>'kuni 2025 detsember tegevuskava'!E28&amp;"%"</f>
        <v>%</v>
      </c>
      <c r="F22" s="101" t="str">
        <f>'kuni 2025 detsember tegevuskava'!F28&amp;"%"</f>
        <v>%</v>
      </c>
      <c r="G22" s="101" t="str">
        <f>'kuni 2025 detsember tegevuskava'!G28&amp;"%"</f>
        <v>%</v>
      </c>
      <c r="H22" s="101" t="str">
        <f>'kuni 2025 detsember tegevuskava'!H28&amp;"%"</f>
        <v>%</v>
      </c>
      <c r="I22" s="101" t="str">
        <f>'kuni 2025 detsember tegevuskava'!I28&amp;"%"</f>
        <v>90%</v>
      </c>
    </row>
    <row r="25" spans="1:9" x14ac:dyDescent="0.25">
      <c r="A25" s="55"/>
    </row>
    <row r="26" spans="1:9" x14ac:dyDescent="0.25">
      <c r="A26" s="55"/>
    </row>
  </sheetData>
  <sheetProtection algorithmName="SHA-512" hashValue="u6EUZKQOMQ5pLTI6zKYzzmycPxer7EeBRJ3bPQE1yxcogpw+0s+7DinrA7CmQP15SQctP79qxkLypXvdqLYBnQ==" saltValue="r2HdWWYUZG0IMhGVLvA34w==" spinCount="100000" sheet="1" objects="1" scenarios="1"/>
  <mergeCells count="4">
    <mergeCell ref="B17:I17"/>
    <mergeCell ref="B20:I20"/>
    <mergeCell ref="B11:I11"/>
    <mergeCell ref="B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3734-566D-4164-9349-C7CB173FC323}">
  <dimension ref="B2:AA71"/>
  <sheetViews>
    <sheetView tabSelected="1" topLeftCell="A65" zoomScaleNormal="100" workbookViewId="0">
      <selection activeCell="D9" sqref="D9"/>
    </sheetView>
  </sheetViews>
  <sheetFormatPr defaultColWidth="8.5703125" defaultRowHeight="15" x14ac:dyDescent="0.25"/>
  <cols>
    <col min="1" max="1" width="2.5703125" style="1" customWidth="1"/>
    <col min="2" max="2" width="14.5703125" style="1" customWidth="1"/>
    <col min="3" max="3" width="29.42578125" style="1" customWidth="1"/>
    <col min="4" max="4" width="27.140625" style="1" customWidth="1"/>
    <col min="5" max="5" width="57.5703125" style="1" customWidth="1"/>
    <col min="6" max="6" width="9.85546875" style="1" customWidth="1"/>
    <col min="7" max="7" width="2" style="1" customWidth="1"/>
    <col min="8" max="8" width="2.5703125" style="1" customWidth="1"/>
    <col min="9" max="9" width="11.42578125" style="1" customWidth="1"/>
    <col min="10" max="10" width="4.5703125" style="1" customWidth="1"/>
    <col min="11" max="11" width="12.5703125" style="1" customWidth="1"/>
    <col min="12" max="12" width="4.42578125" style="1" customWidth="1"/>
    <col min="13" max="13" width="12.85546875" style="1" customWidth="1"/>
    <col min="14" max="14" width="4.5703125" style="1" customWidth="1"/>
    <col min="15" max="15" width="13.42578125" style="1" customWidth="1"/>
    <col min="16" max="16" width="4.42578125" style="1" customWidth="1"/>
    <col min="17" max="17" width="9.42578125" style="1" bestFit="1" customWidth="1"/>
    <col min="18" max="19" width="10.85546875" style="1" customWidth="1"/>
    <col min="20" max="20" width="10.5703125" style="1" customWidth="1"/>
    <col min="21" max="16384" width="8.5703125" style="1"/>
  </cols>
  <sheetData>
    <row r="2" spans="2:27" ht="18.95" customHeight="1" x14ac:dyDescent="0.25">
      <c r="B2" s="583" t="s">
        <v>425</v>
      </c>
      <c r="C2" s="583"/>
      <c r="D2" s="583"/>
      <c r="E2" s="583"/>
      <c r="F2" s="583"/>
      <c r="G2" s="583"/>
      <c r="H2" s="583"/>
      <c r="I2" s="583"/>
      <c r="J2" s="583"/>
      <c r="K2" s="583"/>
      <c r="L2" s="583"/>
      <c r="M2" s="583"/>
      <c r="N2" s="583"/>
      <c r="O2" s="583"/>
      <c r="P2" s="583"/>
    </row>
    <row r="4" spans="2:27" x14ac:dyDescent="0.25">
      <c r="B4" s="56" t="s">
        <v>284</v>
      </c>
    </row>
    <row r="6" spans="2:27" x14ac:dyDescent="0.25">
      <c r="B6" s="34" t="s">
        <v>285</v>
      </c>
    </row>
    <row r="7" spans="2:27" ht="17.100000000000001" customHeight="1" x14ac:dyDescent="0.25">
      <c r="B7" s="588" t="s">
        <v>415</v>
      </c>
      <c r="C7" s="589"/>
      <c r="D7" s="589"/>
      <c r="E7" s="589"/>
      <c r="F7" s="589"/>
      <c r="G7" s="589"/>
      <c r="H7" s="589"/>
      <c r="I7" s="589"/>
      <c r="J7" s="589"/>
      <c r="K7" s="589"/>
      <c r="L7" s="589"/>
      <c r="M7" s="589"/>
      <c r="N7" s="589"/>
      <c r="O7" s="589"/>
      <c r="P7" s="590"/>
      <c r="Q7" s="39"/>
      <c r="R7" s="39"/>
      <c r="S7" s="39"/>
      <c r="T7" s="39"/>
      <c r="U7" s="39"/>
    </row>
    <row r="9" spans="2:27" x14ac:dyDescent="0.25">
      <c r="B9" s="34" t="s">
        <v>286</v>
      </c>
    </row>
    <row r="10" spans="2:27" ht="48" customHeight="1" x14ac:dyDescent="0.25">
      <c r="B10" s="588" t="s">
        <v>416</v>
      </c>
      <c r="C10" s="589"/>
      <c r="D10" s="589"/>
      <c r="E10" s="589"/>
      <c r="F10" s="589"/>
      <c r="G10" s="589"/>
      <c r="H10" s="589"/>
      <c r="I10" s="589"/>
      <c r="J10" s="589"/>
      <c r="K10" s="589"/>
      <c r="L10" s="589"/>
      <c r="M10" s="589"/>
      <c r="N10" s="589"/>
      <c r="O10" s="589"/>
      <c r="P10" s="590"/>
      <c r="Q10" s="39"/>
      <c r="R10" s="39"/>
      <c r="S10" s="39"/>
      <c r="T10" s="39"/>
      <c r="U10" s="39"/>
    </row>
    <row r="12" spans="2:27" ht="15.75" thickBot="1" x14ac:dyDescent="0.3">
      <c r="B12" s="381" t="s">
        <v>287</v>
      </c>
      <c r="C12" s="142"/>
      <c r="D12" s="142"/>
      <c r="E12" s="142"/>
      <c r="F12" s="142"/>
      <c r="G12" s="73"/>
      <c r="H12" s="73"/>
      <c r="I12" s="73"/>
      <c r="J12" s="73"/>
      <c r="K12" s="171"/>
      <c r="L12" s="73"/>
      <c r="M12" s="73"/>
      <c r="N12" s="73"/>
      <c r="O12" s="73"/>
    </row>
    <row r="13" spans="2:27" ht="15.75" thickBot="1" x14ac:dyDescent="0.3">
      <c r="B13" s="382"/>
      <c r="C13" s="383" t="s">
        <v>288</v>
      </c>
      <c r="D13" s="384" t="s">
        <v>289</v>
      </c>
      <c r="E13" s="385" t="s">
        <v>290</v>
      </c>
      <c r="F13" s="386">
        <v>2025</v>
      </c>
      <c r="G13" s="73"/>
      <c r="H13" s="73"/>
      <c r="I13" s="73"/>
      <c r="J13" s="73"/>
      <c r="K13" s="374"/>
      <c r="L13" s="375"/>
      <c r="M13" s="375"/>
      <c r="N13" s="375"/>
      <c r="O13" s="171"/>
    </row>
    <row r="14" spans="2:27" ht="15.75" thickBot="1" x14ac:dyDescent="0.3">
      <c r="B14" s="387" t="s">
        <v>288</v>
      </c>
      <c r="C14" s="388">
        <f>SUM(D14:F14)</f>
        <v>2610050</v>
      </c>
      <c r="D14" s="389">
        <f>SUM(D15:D17)</f>
        <v>0</v>
      </c>
      <c r="E14" s="390">
        <f>SUM(E15:E17)</f>
        <v>1428350</v>
      </c>
      <c r="F14" s="391">
        <f>SUM(F15:F17)</f>
        <v>1181700</v>
      </c>
      <c r="G14" s="73"/>
      <c r="H14" s="73"/>
      <c r="I14" s="73"/>
      <c r="J14" s="73"/>
      <c r="K14" s="376"/>
      <c r="L14" s="377"/>
      <c r="M14" s="378"/>
      <c r="N14" s="378"/>
      <c r="O14" s="378"/>
    </row>
    <row r="15" spans="2:27" ht="33.6" customHeight="1" x14ac:dyDescent="0.25">
      <c r="B15" s="392" t="s">
        <v>291</v>
      </c>
      <c r="C15" s="393">
        <f>SUM(D15:F15)</f>
        <v>600000</v>
      </c>
      <c r="D15" s="394" cm="1">
        <f t="array" ref="D15">SUM('kuni 2025 detsember tegevuskava'!X112:Z112+'kuni 2025 detsember tegevuskava'!X115:Z115+'kuni 2025 detsember tegevuskava'!X118:Z118+'kuni 2025 detsember tegevuskava'!X121:Z121)</f>
        <v>0</v>
      </c>
      <c r="E15" s="395" cm="1">
        <f t="array" ref="E15">SUM('kuni 2025 detsember tegevuskava'!AA112:AC112+'kuni 2025 detsember tegevuskava'!AA115:AC115+'kuni 2025 detsember tegevuskava'!AA118:AC118+'kuni 2025 detsember tegevuskava'!AA121:AC121)</f>
        <v>200000</v>
      </c>
      <c r="F15" s="396" cm="1">
        <f t="array" ref="F15">SUM('kuni 2025 detsember tegevuskava'!AD112:AF112+'kuni 2025 detsember tegevuskava'!AD115:AF115+'kuni 2025 detsember tegevuskava'!AD118:AF118+'kuni 2025 detsember tegevuskava'!AD121:AF121)</f>
        <v>400000</v>
      </c>
      <c r="G15" s="73"/>
      <c r="H15" s="73"/>
      <c r="I15" s="73"/>
      <c r="J15" s="73"/>
      <c r="K15" s="376"/>
      <c r="L15" s="377"/>
      <c r="M15" s="379"/>
      <c r="N15" s="379"/>
      <c r="O15" s="380"/>
      <c r="Q15" s="583"/>
      <c r="R15" s="583"/>
      <c r="S15" s="583"/>
      <c r="T15" s="583"/>
      <c r="U15" s="583"/>
      <c r="V15" s="583"/>
      <c r="W15" s="583"/>
      <c r="X15" s="583"/>
      <c r="Y15" s="583"/>
      <c r="Z15" s="583"/>
      <c r="AA15" s="583"/>
    </row>
    <row r="16" spans="2:27" ht="36" customHeight="1" x14ac:dyDescent="0.25">
      <c r="B16" s="397" t="s">
        <v>292</v>
      </c>
      <c r="C16" s="398">
        <f>SUM(D16:F16)</f>
        <v>2010050</v>
      </c>
      <c r="D16" s="399" cm="1">
        <f t="array" ref="D16">SUM('kuni 2025 detsember tegevuskava'!X97:Z97+'kuni 2025 detsember tegevuskava'!X100:Z100+'kuni 2025 detsember tegevuskava'!X103:Z103+'kuni 2025 detsember tegevuskava'!X106:Z106)</f>
        <v>0</v>
      </c>
      <c r="E16" s="400" cm="1">
        <f t="array" ref="E16">SUM('kuni 2025 detsember tegevuskava'!AA97:AC97+'kuni 2025 detsember tegevuskava'!AA100:AC100+'kuni 2025 detsember tegevuskava'!AA103:AC103+'kuni 2025 detsember tegevuskava'!AA106:AC106)</f>
        <v>1228350</v>
      </c>
      <c r="F16" s="401" cm="1">
        <f t="array" ref="F16">SUM('kuni 2025 detsember tegevuskava'!AD97:AF97+'kuni 2025 detsember tegevuskava'!AD100:AF100+'kuni 2025 detsember tegevuskava'!AD103:AF103+'kuni 2025 detsember tegevuskava'!AD106:AF106)</f>
        <v>781700</v>
      </c>
      <c r="G16" s="73"/>
      <c r="H16" s="73"/>
      <c r="I16" s="73"/>
      <c r="J16" s="73"/>
      <c r="K16" s="376"/>
      <c r="L16" s="377"/>
      <c r="M16" s="379"/>
      <c r="N16" s="379"/>
      <c r="O16" s="380"/>
      <c r="Q16" s="583"/>
      <c r="R16" s="583"/>
      <c r="S16" s="583"/>
      <c r="T16" s="583"/>
      <c r="U16" s="583"/>
      <c r="V16" s="583"/>
      <c r="W16" s="583"/>
      <c r="X16" s="583"/>
      <c r="Y16" s="583"/>
      <c r="Z16" s="583"/>
      <c r="AA16" s="583"/>
    </row>
    <row r="17" spans="2:27" ht="35.1" customHeight="1" thickBot="1" x14ac:dyDescent="0.3">
      <c r="B17" s="402" t="s">
        <v>293</v>
      </c>
      <c r="C17" s="403">
        <f>SUM(D17:F17)</f>
        <v>0</v>
      </c>
      <c r="D17" s="404" cm="1">
        <f t="array" ref="D17">SUM('kuni 2025 detsember tegevuskava'!X127:Z127+'kuni 2025 detsember tegevuskava'!X130:Z130+'kuni 2025 detsember tegevuskava'!X133:Z133+'kuni 2025 detsember tegevuskava'!X136:Z136)</f>
        <v>0</v>
      </c>
      <c r="E17" s="405" cm="1">
        <f t="array" ref="E17">SUM('kuni 2025 detsember tegevuskava'!AA127:AC127+'kuni 2025 detsember tegevuskava'!AA130:AC130+'kuni 2025 detsember tegevuskava'!AA133:AC133+'kuni 2025 detsember tegevuskava'!AA136:AC136)</f>
        <v>0</v>
      </c>
      <c r="F17" s="406" cm="1">
        <f t="array" ref="F17">SUM('kuni 2025 detsember tegevuskava'!AD127:AF127+'kuni 2025 detsember tegevuskava'!AD130:AF130+'kuni 2025 detsember tegevuskava'!AD133:AF133+'kuni 2025 detsember tegevuskava'!AD136:AF136)</f>
        <v>0</v>
      </c>
      <c r="G17" s="73"/>
      <c r="H17" s="73"/>
      <c r="I17" s="73"/>
      <c r="J17" s="73"/>
      <c r="K17" s="376"/>
      <c r="L17" s="377"/>
      <c r="M17" s="379"/>
      <c r="N17" s="379"/>
      <c r="O17" s="380"/>
      <c r="Q17" s="583"/>
      <c r="R17" s="583"/>
      <c r="S17" s="583"/>
      <c r="T17" s="583"/>
      <c r="U17" s="583"/>
      <c r="V17" s="583"/>
      <c r="W17" s="583"/>
      <c r="X17" s="583"/>
      <c r="Y17" s="583"/>
      <c r="Z17" s="583"/>
      <c r="AA17" s="583"/>
    </row>
    <row r="18" spans="2:27" x14ac:dyDescent="0.25">
      <c r="B18" s="142"/>
      <c r="C18" s="142"/>
      <c r="D18" s="142"/>
      <c r="E18" s="142"/>
      <c r="F18" s="142"/>
      <c r="G18" s="73"/>
      <c r="H18" s="73"/>
      <c r="I18" s="73"/>
      <c r="J18" s="73"/>
      <c r="K18" s="73"/>
      <c r="L18" s="73"/>
      <c r="M18" s="73"/>
      <c r="N18" s="73"/>
      <c r="O18" s="73"/>
    </row>
    <row r="19" spans="2:27" x14ac:dyDescent="0.25">
      <c r="B19" s="142"/>
      <c r="C19" s="142"/>
      <c r="D19" s="142"/>
      <c r="E19" s="142"/>
      <c r="F19" s="142"/>
      <c r="G19" s="73"/>
      <c r="H19" s="73"/>
      <c r="I19" s="73"/>
      <c r="J19" s="73"/>
      <c r="K19" s="73"/>
      <c r="L19" s="73"/>
      <c r="M19" s="73"/>
      <c r="N19" s="73"/>
      <c r="O19" s="73"/>
    </row>
    <row r="20" spans="2:27" ht="15.75" thickBot="1" x14ac:dyDescent="0.3">
      <c r="B20" s="381" t="s">
        <v>294</v>
      </c>
      <c r="C20" s="142"/>
      <c r="D20" s="142"/>
      <c r="E20" s="142"/>
      <c r="F20" s="142"/>
      <c r="G20" s="73"/>
      <c r="H20" s="73"/>
      <c r="I20" s="73"/>
      <c r="J20" s="73"/>
      <c r="K20" s="73"/>
      <c r="L20" s="73"/>
      <c r="M20" s="73"/>
      <c r="N20" s="73"/>
      <c r="O20" s="73"/>
    </row>
    <row r="21" spans="2:27" ht="15.75" thickBot="1" x14ac:dyDescent="0.3">
      <c r="B21" s="382"/>
      <c r="C21" s="407" t="s">
        <v>288</v>
      </c>
      <c r="D21" s="383" t="s">
        <v>289</v>
      </c>
      <c r="E21" s="408" t="s">
        <v>290</v>
      </c>
      <c r="F21" s="383" t="s">
        <v>295</v>
      </c>
      <c r="G21" s="73"/>
      <c r="H21" s="73"/>
      <c r="I21" s="73"/>
      <c r="J21" s="73"/>
      <c r="K21" s="73"/>
      <c r="L21" s="73"/>
      <c r="M21" s="73"/>
      <c r="N21" s="73"/>
      <c r="O21" s="73"/>
    </row>
    <row r="22" spans="2:27" ht="15.75" thickBot="1" x14ac:dyDescent="0.3">
      <c r="B22" s="409" t="s">
        <v>292</v>
      </c>
      <c r="C22" s="410">
        <f>SUM(D22:F22)</f>
        <v>2301550</v>
      </c>
      <c r="D22" s="411">
        <f>SUM(D23:D26)</f>
        <v>0</v>
      </c>
      <c r="E22" s="412">
        <f>SUM(E23:E26)</f>
        <v>1442850</v>
      </c>
      <c r="F22" s="413">
        <f>SUM(F23:F26)</f>
        <v>858700</v>
      </c>
      <c r="G22" s="73"/>
      <c r="H22" s="73"/>
      <c r="I22" s="73"/>
      <c r="J22" s="73"/>
      <c r="K22" s="73"/>
      <c r="L22" s="73"/>
      <c r="M22" s="73"/>
      <c r="N22" s="73"/>
      <c r="O22" s="73"/>
    </row>
    <row r="23" spans="2:27" ht="60.95" customHeight="1" x14ac:dyDescent="0.25">
      <c r="B23" s="414" t="s">
        <v>7</v>
      </c>
      <c r="C23" s="415">
        <f>SUM(D23:F23)</f>
        <v>1616500</v>
      </c>
      <c r="D23" s="416">
        <f>SUM('kuni 2025 detsember tegevuskava'!X98:Z98)</f>
        <v>0</v>
      </c>
      <c r="E23" s="417">
        <f>SUM('kuni 2025 detsember tegevuskava'!AA98:AC98)</f>
        <v>1189500</v>
      </c>
      <c r="F23" s="418">
        <f>SUM('kuni 2025 detsember tegevuskava'!AD98:AF98)</f>
        <v>427000</v>
      </c>
      <c r="G23" s="73"/>
      <c r="H23" s="73"/>
      <c r="I23" s="73"/>
      <c r="J23" s="73"/>
      <c r="K23" s="73"/>
      <c r="L23" s="73"/>
      <c r="M23" s="73"/>
      <c r="N23" s="73"/>
      <c r="O23" s="73"/>
    </row>
    <row r="24" spans="2:27" ht="72" customHeight="1" x14ac:dyDescent="0.25">
      <c r="B24" s="414" t="s">
        <v>272</v>
      </c>
      <c r="C24" s="419">
        <f>SUM(D24:F24)</f>
        <v>0</v>
      </c>
      <c r="D24" s="420">
        <f>SUM('kuni 2025 detsember tegevuskava'!X101:Z101)</f>
        <v>0</v>
      </c>
      <c r="E24" s="421">
        <f>SUM('kuni 2025 detsember tegevuskava'!AA101:AC101)</f>
        <v>0</v>
      </c>
      <c r="F24" s="422">
        <f>SUM('kuni 2025 detsember tegevuskava'!AD101:AF101)</f>
        <v>0</v>
      </c>
      <c r="G24" s="73"/>
      <c r="H24" s="73"/>
      <c r="I24" s="73"/>
      <c r="J24" s="73"/>
      <c r="K24" s="73"/>
      <c r="L24" s="73"/>
      <c r="M24" s="73"/>
      <c r="N24" s="73"/>
      <c r="O24" s="73"/>
    </row>
    <row r="25" spans="2:27" ht="134.44999999999999" customHeight="1" x14ac:dyDescent="0.25">
      <c r="B25" s="414" t="s">
        <v>273</v>
      </c>
      <c r="C25" s="419">
        <f>SUM(D25:F25)</f>
        <v>0</v>
      </c>
      <c r="D25" s="420">
        <f>SUM('kuni 2025 detsember tegevuskava'!X104:Z104)</f>
        <v>0</v>
      </c>
      <c r="E25" s="421">
        <f>SUM('kuni 2025 detsember tegevuskava'!AA104:AC104)</f>
        <v>0</v>
      </c>
      <c r="F25" s="422">
        <f>SUM('kuni 2025 detsember tegevuskava'!AD104:AF104)</f>
        <v>0</v>
      </c>
      <c r="G25" s="73"/>
      <c r="H25" s="73"/>
      <c r="I25" s="73"/>
      <c r="J25" s="73"/>
      <c r="K25" s="73"/>
      <c r="L25" s="73"/>
      <c r="M25" s="73"/>
      <c r="N25" s="73"/>
      <c r="O25" s="73"/>
    </row>
    <row r="26" spans="2:27" ht="86.45" customHeight="1" thickBot="1" x14ac:dyDescent="0.3">
      <c r="B26" s="423" t="s">
        <v>274</v>
      </c>
      <c r="C26" s="424">
        <f>SUM(D26:F26)</f>
        <v>685050</v>
      </c>
      <c r="D26" s="425">
        <f>SUM('kuni 2025 detsember tegevuskava'!X107:Z107)</f>
        <v>0</v>
      </c>
      <c r="E26" s="426">
        <f>SUM('kuni 2025 detsember tegevuskava'!AA107:AC107)</f>
        <v>253350</v>
      </c>
      <c r="F26" s="427">
        <f>SUM('kuni 2025 detsember tegevuskava'!AD107:AF107)</f>
        <v>431700</v>
      </c>
      <c r="G26" s="73"/>
      <c r="H26" s="73"/>
      <c r="I26" s="73"/>
      <c r="J26" s="73"/>
      <c r="K26" s="73"/>
      <c r="L26" s="73"/>
      <c r="M26" s="73"/>
      <c r="N26" s="73"/>
      <c r="O26" s="73"/>
    </row>
    <row r="28" spans="2:27" ht="24.6" customHeight="1" thickBot="1" x14ac:dyDescent="0.3"/>
    <row r="29" spans="2:27" ht="30.6" customHeight="1" x14ac:dyDescent="0.25">
      <c r="B29" s="573" t="s">
        <v>296</v>
      </c>
      <c r="C29" s="575" t="s">
        <v>63</v>
      </c>
      <c r="D29" s="575" t="s">
        <v>64</v>
      </c>
      <c r="E29" s="143" t="s">
        <v>65</v>
      </c>
      <c r="F29" s="577" t="s">
        <v>297</v>
      </c>
      <c r="G29" s="578"/>
      <c r="H29" s="579"/>
      <c r="I29" s="581" t="s">
        <v>71</v>
      </c>
      <c r="J29" s="582"/>
      <c r="K29" s="581" t="s">
        <v>298</v>
      </c>
      <c r="L29" s="582"/>
      <c r="M29" s="581" t="s">
        <v>299</v>
      </c>
      <c r="N29" s="582"/>
      <c r="O29" s="581" t="s">
        <v>300</v>
      </c>
      <c r="P29" s="586"/>
    </row>
    <row r="30" spans="2:27" ht="15.75" thickBot="1" x14ac:dyDescent="0.3">
      <c r="B30" s="574"/>
      <c r="C30" s="576"/>
      <c r="D30" s="576"/>
      <c r="E30" s="57"/>
      <c r="F30" s="530"/>
      <c r="G30" s="530"/>
      <c r="H30" s="580"/>
      <c r="I30" s="584" t="s">
        <v>301</v>
      </c>
      <c r="J30" s="585"/>
      <c r="K30" s="584" t="s">
        <v>301</v>
      </c>
      <c r="L30" s="585"/>
      <c r="M30" s="584" t="s">
        <v>301</v>
      </c>
      <c r="N30" s="585"/>
      <c r="O30" s="584" t="s">
        <v>301</v>
      </c>
      <c r="P30" s="587"/>
    </row>
    <row r="31" spans="2:27" ht="18" customHeight="1" thickBot="1" x14ac:dyDescent="0.3">
      <c r="B31" s="127" t="s">
        <v>302</v>
      </c>
      <c r="C31" s="128"/>
      <c r="D31" s="128"/>
      <c r="E31" s="128"/>
      <c r="F31" s="129"/>
      <c r="G31" s="130"/>
      <c r="H31" s="131"/>
      <c r="I31" s="126">
        <f>SUM(I32:I34)</f>
        <v>2410050</v>
      </c>
      <c r="J31" s="119"/>
      <c r="K31" s="120">
        <f>SUM(K32:K34)</f>
        <v>0</v>
      </c>
      <c r="L31" s="121"/>
      <c r="M31" s="120">
        <f>SUM(M32:M34)</f>
        <v>1228350</v>
      </c>
      <c r="N31" s="119"/>
      <c r="O31" s="120">
        <f>SUM(O32:O34)</f>
        <v>1181700</v>
      </c>
      <c r="P31" s="122"/>
    </row>
    <row r="32" spans="2:27" ht="17.45" customHeight="1" x14ac:dyDescent="0.25">
      <c r="B32" s="132"/>
      <c r="C32" s="8"/>
      <c r="D32" s="8"/>
      <c r="E32" s="8"/>
      <c r="F32" s="123"/>
      <c r="G32" s="8"/>
      <c r="H32" s="133"/>
      <c r="I32" s="109">
        <f>SUM(I36+I41+I46)</f>
        <v>1325000</v>
      </c>
      <c r="J32" s="108" t="str">
        <f>"(15)"</f>
        <v>(15)</v>
      </c>
      <c r="K32" s="58">
        <f>SUM(K36+K41+K46)</f>
        <v>0</v>
      </c>
      <c r="L32" s="108" t="str">
        <f>"(15)"</f>
        <v>(15)</v>
      </c>
      <c r="M32" s="58">
        <f>SUM(M36+M41+M46)</f>
        <v>975000</v>
      </c>
      <c r="N32" s="108" t="str">
        <f>"(15)"</f>
        <v>(15)</v>
      </c>
      <c r="O32" s="58">
        <f>SUM(O36+O41+O46)</f>
        <v>350000</v>
      </c>
      <c r="P32" s="64" t="str">
        <f>"(15)"</f>
        <v>(15)</v>
      </c>
      <c r="Q32" s="207"/>
    </row>
    <row r="33" spans="2:17" ht="17.25" x14ac:dyDescent="0.25">
      <c r="B33" s="124"/>
      <c r="C33" s="8"/>
      <c r="D33" s="8"/>
      <c r="E33" s="8"/>
      <c r="F33" s="123"/>
      <c r="G33" s="8"/>
      <c r="H33" s="144"/>
      <c r="I33" s="109">
        <f>SUM(I51+I56)</f>
        <v>685050</v>
      </c>
      <c r="J33" s="108" t="str">
        <f>"(50)"</f>
        <v>(50)</v>
      </c>
      <c r="K33" s="58">
        <f>SUM(K51+K56)</f>
        <v>0</v>
      </c>
      <c r="L33" s="108" t="str">
        <f>"(50)"</f>
        <v>(50)</v>
      </c>
      <c r="M33" s="58">
        <f>SUM(M51+M56)</f>
        <v>253350</v>
      </c>
      <c r="N33" s="108" t="str">
        <f>"(50)"</f>
        <v>(50)</v>
      </c>
      <c r="O33" s="58">
        <f>SUM(O51+O56)</f>
        <v>431700</v>
      </c>
      <c r="P33" s="64" t="str">
        <f>"(50)"</f>
        <v>(50)</v>
      </c>
      <c r="Q33" s="207"/>
    </row>
    <row r="34" spans="2:17" ht="18" thickBot="1" x14ac:dyDescent="0.3">
      <c r="B34" s="124"/>
      <c r="C34" s="8"/>
      <c r="D34" s="8"/>
      <c r="E34" s="8"/>
      <c r="F34" s="123"/>
      <c r="G34" s="8"/>
      <c r="H34" s="144"/>
      <c r="I34" s="109">
        <f>SUM(I62)</f>
        <v>400000</v>
      </c>
      <c r="J34" s="108" t="str">
        <f>"(55)"</f>
        <v>(55)</v>
      </c>
      <c r="K34" s="58">
        <f>SUM(K62)</f>
        <v>0</v>
      </c>
      <c r="L34" s="108" t="str">
        <f>"(55)"</f>
        <v>(55)</v>
      </c>
      <c r="M34" s="58">
        <f>SUM(M62)</f>
        <v>0</v>
      </c>
      <c r="N34" s="108" t="str">
        <f>"(55)"</f>
        <v>(55)</v>
      </c>
      <c r="O34" s="58">
        <f>SUM(O62)</f>
        <v>400000</v>
      </c>
      <c r="P34" s="64" t="str">
        <f>"(55)"</f>
        <v>(55)</v>
      </c>
      <c r="Q34" s="207"/>
    </row>
    <row r="35" spans="2:17" ht="20.45" customHeight="1" x14ac:dyDescent="0.25">
      <c r="B35" s="591" t="str">
        <f>'kuni 2025 detsember tegevuskava'!A35&amp;"/"&amp;'kuni 2025 detsember tegevuskava'!C35</f>
        <v>KLIM/KeMIT</v>
      </c>
      <c r="C35" s="597" t="str">
        <f>'kuni 2025 detsember tegevuskava'!I35</f>
        <v xml:space="preserve">Liiklusjärelevalve infosüsteemi tarkvara on vananenud ning seetõttu  pole võimalik tagada infosüsteemi turvalisust, teha täiendavaid edasiarendusi moodulite näol ning täita Euroopa komisjoni poolt seatud nõudeid seoses EL teabevahetussüsteemi ERRU päringute ja veoettevõtete riskihindamisega. Liikmesriigid peavad  kasutusele võtma EL ühtse veoettevõtete riskihindamise süsteemi ((EL) 2022/695). Selle loomiseks on vaja põhjalikult täiendada LJVIS äriloogikat, välja arendada täiendavad X-tee päringud, täiendada olemasolevat teavitamiste moodulit ja olemasolevat andmesidet EL teabevahetussüsteemiga ERRU. 
</v>
      </c>
      <c r="D35" s="594" t="str">
        <f>'kuni 2025 detsember tegevuskava'!J35</f>
        <v>Liiklusjärelevalve infosüsteemi edasiarendus*</v>
      </c>
      <c r="E35" s="597" t="str">
        <f>'kuni 2025 detsember tegevuskava'!K35</f>
        <v>Kogu senine funktsionaalsus on kaasajastatud. (kaasaegne programmeerimiskeel, andmebaasimootor ja modulaarne ülesehitus).  On loodud EL ühtse veoettevõtete riskihindamise  moodul ja uus teavituste moodul. On loodud ja kasutusele võetud uued X-teed ja andmevahetus EL teatevahetussüsteemiga ERRU. Tänu sellele on võimalik küsida veoettevõtete riskihindamise infot teistest EL liikmesriikidest ning edastada EL liikmesriikidele  Eesti veoettevõtete riskitaset. Oluliselt on suurenenud kodanikele suunatud e-teenuste kvaliteet. Autenditud kodanik saab tutvuda temaga seotud rikkumiste infoga. Kui kodanik on  veoettevõtte juhatuse liige, saab ta teavituse e-mailile kui infosüsteemi on sisestatud temaga seotud ettevõtte rikkumine.
TULEMUSED:
2024. aasta lõpuks: eeldatavad tulemused oleksid - riigihanke läbiviimine arendaja leidmiseks (teostab KEMIT) ning selle arendaja poolt ärianalüüsi koostamine (planeeritud aeg selleks ligikaudu 2 kuud)
2025. aasta lõpuks: LJVIS moduleeritud süsteemi ja vedajate riskihindamise süsteemi väljaarendamine. Eesti süsteemi ühendamine Euroopa Komisjoni arendatud ERRU süsteemi uue versiooniga.</v>
      </c>
      <c r="F35" s="597" t="str">
        <f>'kuni 2025 detsember tegevuskava'!P35&amp;"/"</f>
        <v>SF 21-27 (taotletav raha)/</v>
      </c>
      <c r="G35" s="519" cm="1">
        <f t="array" ref="G35">_xlfn.IFS('kuni 2025 detsember tegevuskava'!G35='kuni 2025 detsember tegevuskava'!$G$97,1,'kuni 2025 detsember tegevuskava'!G35='kuni 2025 detsember tegevuskava'!$G$98,2,'kuni 2025 detsember tegevuskava'!G35='kuni 2025 detsember tegevuskava'!$G$99,3,'kuni 2025 detsember tegevuskava'!G35='kuni 2025 detsember tegevuskava'!$G$100,4)</f>
        <v>1</v>
      </c>
      <c r="H35" s="147" cm="1">
        <f t="array" ref="H35">_xlfn.IFS(OR('kuni 2025 detsember tegevuskava'!P35='kuni 2025 detsember tegevuskava'!$P$97,'kuni 2025 detsember tegevuskava'!P35='kuni 2025 detsember tegevuskava'!$P$99,'kuni 2025 detsember tegevuskava'!P35='kuni 2025 detsember tegevuskava'!$P$100,'kuni 2025 detsember tegevuskava'!P35='kuni 2025 detsember tegevuskava'!$P$101),1,'kuni 2025 detsember tegevuskava'!P35='kuni 2025 detsember tegevuskava'!$P$102,2,'kuni 2025 detsember tegevuskava'!P35='kuni 2025 detsember tegevuskava'!$P$103,2,'kuni 2025 detsember tegevuskava'!P35='kuni 2025 detsember tegevuskava'!$P$98,3)</f>
        <v>2</v>
      </c>
      <c r="I35" s="118">
        <f>SUM(I36:I36)</f>
        <v>525000</v>
      </c>
      <c r="J35" s="135"/>
      <c r="K35" s="59">
        <f>SUM(K36:K36)</f>
        <v>0</v>
      </c>
      <c r="L35" s="136"/>
      <c r="M35" s="59">
        <f>SUM(M36:M36)</f>
        <v>175000</v>
      </c>
      <c r="N35" s="62"/>
      <c r="O35" s="59">
        <f>SUM(O36:O36)</f>
        <v>350000</v>
      </c>
      <c r="P35" s="63"/>
    </row>
    <row r="36" spans="2:17" ht="17.25" x14ac:dyDescent="0.25">
      <c r="B36" s="592"/>
      <c r="C36" s="598"/>
      <c r="D36" s="595"/>
      <c r="E36" s="598"/>
      <c r="F36" s="598"/>
      <c r="G36" s="515"/>
      <c r="H36" s="145"/>
      <c r="I36" s="116">
        <f>SUM(K36+M36+O36)</f>
        <v>525000</v>
      </c>
      <c r="J36" s="108" t="str">
        <f>"(15)"</f>
        <v>(15)</v>
      </c>
      <c r="K36" s="58">
        <f>'kuni 2025 detsember tegevuskava'!X35</f>
        <v>0</v>
      </c>
      <c r="L36" s="108" t="str">
        <f>"(15)"</f>
        <v>(15)</v>
      </c>
      <c r="M36" s="58">
        <f>'kuni 2025 detsember tegevuskava'!AA35</f>
        <v>175000</v>
      </c>
      <c r="N36" s="108" t="str">
        <f>"(15)"</f>
        <v>(15)</v>
      </c>
      <c r="O36" s="58">
        <f>'kuni 2025 detsember tegevuskava'!AD35</f>
        <v>350000</v>
      </c>
      <c r="P36" s="64" t="str">
        <f>"(15)"</f>
        <v>(15)</v>
      </c>
    </row>
    <row r="37" spans="2:17" ht="17.25" x14ac:dyDescent="0.25">
      <c r="B37" s="592"/>
      <c r="C37" s="598"/>
      <c r="D37" s="595"/>
      <c r="E37" s="598"/>
      <c r="F37" s="598"/>
      <c r="G37" s="515"/>
      <c r="H37" s="145"/>
      <c r="I37" s="134" t="s">
        <v>303</v>
      </c>
      <c r="J37" s="92"/>
      <c r="K37" s="502"/>
      <c r="L37" s="87"/>
      <c r="M37" s="502"/>
      <c r="N37" s="87"/>
      <c r="O37" s="502"/>
      <c r="P37" s="513"/>
    </row>
    <row r="38" spans="2:17" ht="17.25" x14ac:dyDescent="0.25">
      <c r="B38" s="592"/>
      <c r="C38" s="598"/>
      <c r="D38" s="595"/>
      <c r="E38" s="598"/>
      <c r="F38" s="598"/>
      <c r="G38" s="515"/>
      <c r="H38" s="145"/>
      <c r="I38" s="125">
        <f>SUM(I39:I39)</f>
        <v>640500</v>
      </c>
      <c r="J38" s="503"/>
      <c r="K38" s="125">
        <f>SUM(K39:K39)</f>
        <v>0</v>
      </c>
      <c r="L38" s="137"/>
      <c r="M38" s="125">
        <f>SUM(M39:M39)</f>
        <v>213500</v>
      </c>
      <c r="N38" s="92"/>
      <c r="O38" s="125">
        <f>SUM(O39:O39)</f>
        <v>427000</v>
      </c>
      <c r="P38" s="513"/>
    </row>
    <row r="39" spans="2:17" ht="282" customHeight="1" thickBot="1" x14ac:dyDescent="0.3">
      <c r="B39" s="593"/>
      <c r="C39" s="599"/>
      <c r="D39" s="596"/>
      <c r="E39" s="599"/>
      <c r="F39" s="599"/>
      <c r="G39" s="520"/>
      <c r="H39" s="146"/>
      <c r="I39" s="507">
        <f>SUM(K39+M39+O39)</f>
        <v>640500</v>
      </c>
      <c r="J39" s="514" t="str">
        <f>"(15)"</f>
        <v>(15)</v>
      </c>
      <c r="K39" s="507">
        <f>SUM(K36*1.2)</f>
        <v>0</v>
      </c>
      <c r="L39" s="514" t="str">
        <f>"(15)"</f>
        <v>(15)</v>
      </c>
      <c r="M39" s="507">
        <f>SUM(M36*1.22)</f>
        <v>213500</v>
      </c>
      <c r="N39" s="514" t="str">
        <f>"(15)"</f>
        <v>(15)</v>
      </c>
      <c r="O39" s="507">
        <f>SUM(O36*1.22)</f>
        <v>427000</v>
      </c>
      <c r="P39" s="510" t="str">
        <f>"(15)"</f>
        <v>(15)</v>
      </c>
    </row>
    <row r="40" spans="2:17" ht="17.25" x14ac:dyDescent="0.25">
      <c r="B40" s="591" t="str">
        <f>'kuni 2025 detsember tegevuskava'!A37&amp;"/"&amp;'kuni 2025 detsember tegevuskava'!C37</f>
        <v>KLIM/Transpordiamet</v>
      </c>
      <c r="C40" s="597" t="str">
        <f>'kuni 2025 detsember tegevuskava'!I37</f>
        <v>TRAMi teenused  on leitavad erinevatest infosüsteemidest (EMDE, MIS, LIS, Sadamaregister, LOIS, TÜV, Velub), kodulehe alalehtedelt ning erinevate viitamistega. Seega õige ja korrektse infosüsteemi leidmine ning nende vahel liikumine on ajakulukas, arusaamatu ning raskesti leitav nii uue kliendi, kui ka juba pikemalt kasutanud kasutaja vaates. Enamus TRAMi teenuste kliente kasutab mitut infosüsteemi enda tegevustega seoses (nii eraisik kui ka ettevõte) lähenedes süsteemidele erinevatest algpunktidest, mis osas peab ka kommunikatsiooni teostama kõikide erinevate infosüsteemide osas eraldi.</v>
      </c>
      <c r="D40" s="594" t="str">
        <f>'kuni 2025 detsember tegevuskava'!J37</f>
        <v>Transpordiameti ühtse digivärava loomine (1/8) – digivärava kontseptsiooni loomine. Ühtse e-teeninduse loomise hanke läbiviimine, detailanalüüsi koostamine, e-teeninduse kujunduse loomine, merenduse infosüsteemide tervik arhitektuuri väljatöötamine, digivärava realiseerimine, terviku testimine, turvatestide läbiviimine.*</v>
      </c>
      <c r="E40" s="597" t="str">
        <f>'kuni 2025 detsember tegevuskava'!K37</f>
        <v>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TULEMUSED: 
2024. aasta lõpuks: Digivärava kontseptsiooni leidmiseks on partner olemas ning analüüs ning tehnilise lahenduse kirjeldus olemas, mis kasutab kõige uuemat VEERA disainisüsteemi. Paralleelselt on leitud partner EMDE moderniseerimiseks ning aasta lõpuks on valminud uue lahenduse süsteemianalüüs koos prototüübiga ning alustatud on esimeste mikroteenuste realiseerimisega.Tehnoülevaatuste mooduli arendamiseks on partner leitud ning süsteemianalüüs koos prototüübiga teostatud.</v>
      </c>
      <c r="F40" s="597" t="str">
        <f>'kuni 2025 detsember tegevuskava'!P37&amp;"/"</f>
        <v>SF 21-27 (taotletav raha)/</v>
      </c>
      <c r="G40" s="519" cm="1">
        <f t="array" ref="G40">_xlfn.IFS('kuni 2025 detsember tegevuskava'!G37='kuni 2025 detsember tegevuskava'!$G$97,1,'kuni 2025 detsember tegevuskava'!G37='kuni 2025 detsember tegevuskava'!$G$98,2,'kuni 2025 detsember tegevuskava'!G37='kuni 2025 detsember tegevuskava'!$G$99,3,'kuni 2025 detsember tegevuskava'!G37='kuni 2025 detsember tegevuskava'!$G$100,4)</f>
        <v>1</v>
      </c>
      <c r="H40" s="147" cm="1">
        <f t="array" ref="H40">_xlfn.IFS(OR('kuni 2025 detsember tegevuskava'!P37='kuni 2025 detsember tegevuskava'!$P$97,'kuni 2025 detsember tegevuskava'!P37='kuni 2025 detsember tegevuskava'!$P$99,'kuni 2025 detsember tegevuskava'!P37='kuni 2025 detsember tegevuskava'!$P$100,'kuni 2025 detsember tegevuskava'!P37='kuni 2025 detsember tegevuskava'!$P$101),1,'kuni 2025 detsember tegevuskava'!P37='kuni 2025 detsember tegevuskava'!$P$102,2,'kuni 2025 detsember tegevuskava'!P37='kuni 2025 detsember tegevuskava'!$P$103,2,'kuni 2025 detsember tegevuskava'!P37='kuni 2025 detsember tegevuskava'!$P$98,3)</f>
        <v>2</v>
      </c>
      <c r="I40" s="118">
        <f>SUM(I41:I41)</f>
        <v>300000</v>
      </c>
      <c r="J40" s="135"/>
      <c r="K40" s="118">
        <f>SUM(K41:K41)</f>
        <v>0</v>
      </c>
      <c r="L40" s="136"/>
      <c r="M40" s="59">
        <f>SUM(M41:M41)</f>
        <v>300000</v>
      </c>
      <c r="N40" s="62"/>
      <c r="O40" s="59">
        <f>SUM(O41:O41)</f>
        <v>0</v>
      </c>
      <c r="P40" s="63"/>
    </row>
    <row r="41" spans="2:17" ht="17.25" x14ac:dyDescent="0.25">
      <c r="B41" s="592"/>
      <c r="C41" s="598"/>
      <c r="D41" s="595"/>
      <c r="E41" s="598"/>
      <c r="F41" s="598"/>
      <c r="G41" s="515"/>
      <c r="H41" s="145"/>
      <c r="I41" s="504">
        <f>SUM(K41+M41+O41)</f>
        <v>300000</v>
      </c>
      <c r="J41" s="505" t="str">
        <f>"(15)"</f>
        <v>(15)</v>
      </c>
      <c r="K41" s="504">
        <f>'kuni 2025 detsember tegevuskava'!X37</f>
        <v>0</v>
      </c>
      <c r="L41" s="505" t="str">
        <f>"(15)"</f>
        <v>(15)</v>
      </c>
      <c r="M41" s="109">
        <f>'kuni 2025 detsember tegevuskava'!AA37</f>
        <v>300000</v>
      </c>
      <c r="N41" s="108" t="str">
        <f>"(15)"</f>
        <v>(15)</v>
      </c>
      <c r="O41" s="58">
        <f>'kuni 2025 detsember tegevuskava'!AD37</f>
        <v>0</v>
      </c>
      <c r="P41" s="64" t="str">
        <f>"(15)"</f>
        <v>(15)</v>
      </c>
    </row>
    <row r="42" spans="2:17" ht="17.25" x14ac:dyDescent="0.25">
      <c r="B42" s="592"/>
      <c r="C42" s="598"/>
      <c r="D42" s="595"/>
      <c r="E42" s="598"/>
      <c r="F42" s="598"/>
      <c r="G42" s="515"/>
      <c r="H42" s="145"/>
      <c r="I42" s="141" t="s">
        <v>303</v>
      </c>
      <c r="J42" s="499"/>
      <c r="K42" s="141"/>
      <c r="L42" s="499"/>
      <c r="M42" s="141"/>
      <c r="N42" s="499"/>
      <c r="O42" s="141"/>
      <c r="P42" s="506"/>
    </row>
    <row r="43" spans="2:17" ht="17.25" x14ac:dyDescent="0.25">
      <c r="B43" s="592"/>
      <c r="C43" s="598"/>
      <c r="D43" s="595"/>
      <c r="E43" s="598"/>
      <c r="F43" s="598"/>
      <c r="G43" s="515"/>
      <c r="H43" s="145"/>
      <c r="I43" s="117">
        <f>SUM(I44:I44)</f>
        <v>366000</v>
      </c>
      <c r="J43" s="108"/>
      <c r="K43" s="117">
        <f>SUM(K44:K44)</f>
        <v>0</v>
      </c>
      <c r="L43" s="516"/>
      <c r="M43" s="117">
        <f>SUM(M44:M44)</f>
        <v>366000</v>
      </c>
      <c r="O43" s="125">
        <f>SUM(O44:O44)</f>
        <v>0</v>
      </c>
      <c r="P43" s="114"/>
    </row>
    <row r="44" spans="2:17" ht="297.95" customHeight="1" thickBot="1" x14ac:dyDescent="0.3">
      <c r="B44" s="592"/>
      <c r="C44" s="598"/>
      <c r="D44" s="595"/>
      <c r="E44" s="598"/>
      <c r="F44" s="598"/>
      <c r="G44" s="515"/>
      <c r="H44" s="145"/>
      <c r="I44" s="116">
        <f>SUM(K44+M44+O44)</f>
        <v>366000</v>
      </c>
      <c r="J44" s="108" t="str">
        <f>"(15)"</f>
        <v>(15)</v>
      </c>
      <c r="K44" s="58">
        <f>SUM(K41*1.2)</f>
        <v>0</v>
      </c>
      <c r="L44" s="108" t="str">
        <f>"(15)"</f>
        <v>(15)</v>
      </c>
      <c r="M44" s="58">
        <f>SUM(M41*1.22)</f>
        <v>366000</v>
      </c>
      <c r="N44" s="108" t="str">
        <f>"(15)"</f>
        <v>(15)</v>
      </c>
      <c r="O44" s="58">
        <f>SUM(O41*1.22)</f>
        <v>0</v>
      </c>
      <c r="P44" s="64" t="str">
        <f>"(15)"</f>
        <v>(15)</v>
      </c>
    </row>
    <row r="45" spans="2:17" ht="17.25" x14ac:dyDescent="0.25">
      <c r="B45" s="591" t="str">
        <f>'kuni 2025 detsember tegevuskava'!A38&amp;"/"&amp;'kuni 2025 detsember tegevuskava'!C38</f>
        <v>KLIM/Transpordiamet</v>
      </c>
      <c r="C45" s="597" t="str">
        <f>'kuni 2025 detsember tegevuskava'!I38</f>
        <v>TRAMi teenused  on leitavad erinevatest infosüsteemidest (EMDE, MIS, LIS, Sadamaregister, LOIS, TÜV, Velub), kodulehe alalehtedelt ning erinevate viitamistega. Seega õige ja korrektse infosüsteemi leidmine ning nende vahel liikumine on ajakulukas, arusaamatu ning raskesti leitav nii uue kliendi, kui ka juba pikemalt kasutanud kasutaja vaates. Enamus TRAMi teenuste kliente kasutab mitut infosüsteemi enda tegevustega seoses (nii eraisik kui ka ettevõte) lähenedes süsteemidele erinevatest algpunktidest, mis osas peab ka kommunikatsiooni teostama kõikide erinevate infosüsteemide osas eraldi.</v>
      </c>
      <c r="D45" s="594" t="str">
        <f>'kuni 2025 detsember tegevuskava'!J38</f>
        <v>Transpordiameti ühtse digivärava loomine (2/8) – EMDE moderniseerimine ja digiväravasse liidestamine (hange, analüüs, arenduse esimene skoop, testimine).*</v>
      </c>
      <c r="E45" s="602" t="str">
        <f>'kuni 2025 detsember tegevuskava'!K38</f>
        <v>Projekti täielikul elluviimisel vähenevad püsikulud erinevate infosüsteemide avalike osade hooldus- ja arenduskuludel eeldatavalt ca 75%. Merenduse/lennunduse infosüsteemide kasutatavate ettevõtete rahulolu kasvab vähemalt 10%. Lisatakse digivärava kasutajate tegevuse statistiline monitoorimine nii rahulolu  osas kui ka võimalike kitsaskohtade ja arendusosiste vajalikkuse osas. Suureneb merenduse/lennunduse e-teenuste kasutamise osakaal ning väheneb eraldi pöördumiste arv. Tegevuse raames on koostatud VEERA disainisüsteemil baseeruv TRAMi infosüsteemide ühtne digivärav, mille kaudu on lõppkasutajal mugav tarbida varasemalt erinevatest e-teenindustest kättesaadavaid EMDE, LIS, MIS, Sadamaregistri, LOIS, TÜV, Velub  teenuseid. 
TULEMUSED: 
2024. aasta lõpuks: Digivärava kontseptsiooni leidmiseks on partner olemas ning analüüs ning tehnilise lahenduse kirjeldus olemas, mis kasutab kõige uuemat VEERA disainisüsteemi. Paralleelselt on leitud partner EMDE moderniseerimiseks ning aasta lõpuks on valminud uue lahenduse süsteemianalüüs koos prototüübiga ning alustatud on esimeste mikroteenuste realiseerimisega.Tehnoülevaatuste mooduli arendamiseks on partner leitud ning süsteemianalüüs koos prototüübiga teostatud.
2025. aasta lõpuks: TÜV mooduli arendus koos testimisega on lõppenud ning lahendus on toodangukeskkonnas kasutusel. EMDE moderiseerimise projekti raames on lõpetatud kõik tööd (sh testimine) ning uus süsteem on mikroteenusarhitektuuril töötav ning aasta lõpuks tellija poolt ka vastu võetud. E-teeninduses olevate teenuste mikroteenusarhitektuurile on leitud partner ning ka kõik vajalikud tööd teostatud aasta lõpuks (tehniline analüüs+teostus+testimine). Samuti on lähtuvalt digivärava uuest arhitektuurist merenduse infosüsteemidesse sisse viidud vajalikud muudatused+testimine sobitumaks uude digiväravasse. Lisaks on leitud partner Veolubade infosüsteemi moderniseerimiseks ning aasta lõpuks on süsteem moderniseeritud mikroteenusarhitektuurile ning digiväravasse lisatud.</v>
      </c>
      <c r="F45" s="597" t="str">
        <f>'kuni 2025 detsember tegevuskava'!P38&amp;"/"</f>
        <v>SF 21-27 (taotletav raha)/</v>
      </c>
      <c r="G45" s="519" cm="1">
        <f t="array" ref="G45">_xlfn.IFS('kuni 2025 detsember tegevuskava'!G38='kuni 2025 detsember tegevuskava'!$G$97,1,'kuni 2025 detsember tegevuskava'!G38='kuni 2025 detsember tegevuskava'!$G$98,2,'kuni 2025 detsember tegevuskava'!G38='kuni 2025 detsember tegevuskava'!$G$99,3,'kuni 2025 detsember tegevuskava'!G38='kuni 2025 detsember tegevuskava'!$G$100,4)</f>
        <v>1</v>
      </c>
      <c r="H45" s="147" cm="1">
        <f t="array" ref="H45">_xlfn.IFS(OR('kuni 2025 detsember tegevuskava'!P38='kuni 2025 detsember tegevuskava'!$P$97,'kuni 2025 detsember tegevuskava'!P38='kuni 2025 detsember tegevuskava'!$P$99,'kuni 2025 detsember tegevuskava'!P38='kuni 2025 detsember tegevuskava'!$P$100,'kuni 2025 detsember tegevuskava'!P38='kuni 2025 detsember tegevuskava'!$P$101),1,'kuni 2025 detsember tegevuskava'!P38='kuni 2025 detsember tegevuskava'!$P$102,2,'kuni 2025 detsember tegevuskava'!P38='kuni 2025 detsember tegevuskava'!$P$103,2,'kuni 2025 detsember tegevuskava'!P38='kuni 2025 detsember tegevuskava'!$P$98,3)</f>
        <v>2</v>
      </c>
      <c r="I45" s="118">
        <f>SUM(I46:I46)</f>
        <v>500000</v>
      </c>
      <c r="J45" s="60"/>
      <c r="K45" s="118">
        <f>SUM(K46:K46)</f>
        <v>0</v>
      </c>
      <c r="L45" s="61"/>
      <c r="M45" s="118">
        <f>SUM(M46:M46)</f>
        <v>500000</v>
      </c>
      <c r="N45" s="62"/>
      <c r="O45" s="59">
        <f>SUM(O46:O46)</f>
        <v>0</v>
      </c>
      <c r="P45" s="63"/>
    </row>
    <row r="46" spans="2:17" ht="17.25" x14ac:dyDescent="0.25">
      <c r="B46" s="592"/>
      <c r="C46" s="598"/>
      <c r="D46" s="595"/>
      <c r="E46" s="603"/>
      <c r="F46" s="598"/>
      <c r="G46" s="515"/>
      <c r="H46" s="145"/>
      <c r="I46" s="116">
        <f>SUM(K46+M46+O46)</f>
        <v>500000</v>
      </c>
      <c r="J46" s="108" t="str">
        <f>"(15)"</f>
        <v>(15)</v>
      </c>
      <c r="K46" s="58">
        <f>'kuni 2025 detsember tegevuskava'!X38</f>
        <v>0</v>
      </c>
      <c r="L46" s="108" t="str">
        <f>"(15)"</f>
        <v>(15)</v>
      </c>
      <c r="M46" s="58">
        <f>'kuni 2025 detsember tegevuskava'!AA38</f>
        <v>500000</v>
      </c>
      <c r="N46" s="108" t="str">
        <f>"(15)"</f>
        <v>(15)</v>
      </c>
      <c r="O46" s="58">
        <f>'kuni 2025 detsember tegevuskava'!AD38</f>
        <v>0</v>
      </c>
      <c r="P46" s="64" t="str">
        <f>"(15)"</f>
        <v>(15)</v>
      </c>
    </row>
    <row r="47" spans="2:17" ht="17.25" x14ac:dyDescent="0.25">
      <c r="B47" s="592"/>
      <c r="C47" s="598"/>
      <c r="D47" s="595"/>
      <c r="E47" s="603"/>
      <c r="F47" s="598"/>
      <c r="G47" s="515"/>
      <c r="H47" s="145"/>
      <c r="I47" s="141" t="s">
        <v>303</v>
      </c>
      <c r="J47" s="499"/>
      <c r="K47" s="141"/>
      <c r="L47" s="499"/>
      <c r="M47" s="141"/>
      <c r="N47" s="499"/>
      <c r="O47" s="141"/>
      <c r="P47" s="506"/>
    </row>
    <row r="48" spans="2:17" ht="17.25" x14ac:dyDescent="0.25">
      <c r="B48" s="592"/>
      <c r="C48" s="598"/>
      <c r="D48" s="595"/>
      <c r="E48" s="603"/>
      <c r="F48" s="598"/>
      <c r="G48" s="515"/>
      <c r="H48" s="145"/>
      <c r="I48" s="117">
        <f>SUM(I49:I49)</f>
        <v>610000</v>
      </c>
      <c r="J48" s="108"/>
      <c r="K48" s="117">
        <f>SUM(K49:K49)</f>
        <v>0</v>
      </c>
      <c r="L48" s="516"/>
      <c r="M48" s="117">
        <f>SUM(M49:M49)</f>
        <v>610000</v>
      </c>
      <c r="O48" s="117">
        <f>SUM(O49:O49)</f>
        <v>0</v>
      </c>
      <c r="P48" s="65"/>
    </row>
    <row r="49" spans="2:16" ht="390.6" customHeight="1" thickBot="1" x14ac:dyDescent="0.3">
      <c r="B49" s="593"/>
      <c r="C49" s="599"/>
      <c r="D49" s="596"/>
      <c r="E49" s="604"/>
      <c r="F49" s="599"/>
      <c r="G49" s="520"/>
      <c r="H49" s="146"/>
      <c r="I49" s="507">
        <f>SUM(K49+M49+O49)</f>
        <v>610000</v>
      </c>
      <c r="J49" s="508" t="str">
        <f>"(15)"</f>
        <v>(15)</v>
      </c>
      <c r="K49" s="509">
        <f>SUM(K46*1.2)</f>
        <v>0</v>
      </c>
      <c r="L49" s="508" t="str">
        <f>"(15)"</f>
        <v>(15)</v>
      </c>
      <c r="M49" s="509">
        <f>SUM(M46*1.22)</f>
        <v>610000</v>
      </c>
      <c r="N49" s="508" t="str">
        <f>"(15)"</f>
        <v>(15)</v>
      </c>
      <c r="O49" s="509">
        <f>SUM(O46*1.22)</f>
        <v>0</v>
      </c>
      <c r="P49" s="510" t="str">
        <f>"(15)"</f>
        <v>(15)</v>
      </c>
    </row>
    <row r="50" spans="2:16" ht="17.25" x14ac:dyDescent="0.25">
      <c r="B50" s="591" t="str">
        <f>'kuni 2025 detsember tegevuskava'!A46&amp;"/"&amp;'kuni 2025 detsember tegevuskava'!C46</f>
        <v>KLIM/Transpordiamet</v>
      </c>
      <c r="C50" s="597" t="str">
        <f>'kuni 2025 detsember tegevuskava'!I46</f>
        <v>Infosüsteemide arendamine, teenindamine ja hooldamine.</v>
      </c>
      <c r="D50" s="594" t="str">
        <f>'kuni 2025 detsember tegevuskava'!J46</f>
        <v>Lisanduvate tööülesannete teostamiseks personali värbamine.</v>
      </c>
      <c r="E50" s="597" t="str">
        <f>'kuni 2025 detsember tegevuskava'!K46</f>
        <v>2024. aastal värvatakse:
- IS ärianalüütik,
- IT projektijuht,
- Infoturbespetsialist,
- Halduse valdkonna töötaja,
- Helpdeski töötaja</v>
      </c>
      <c r="F50" s="597" t="str">
        <f>'kuni 2025 detsember tegevuskava'!P46&amp;"/"</f>
        <v>SF 21-27 (taotletav raha)/</v>
      </c>
      <c r="G50" s="519" cm="1">
        <f t="array" ref="G50">_xlfn.IFS('kuni 2025 detsember tegevuskava'!G46='kuni 2025 detsember tegevuskava'!$G$97,1,'kuni 2025 detsember tegevuskava'!G46='kuni 2025 detsember tegevuskava'!$G$98,2,'kuni 2025 detsember tegevuskava'!G46='kuni 2025 detsember tegevuskava'!$G$99,3,'kuni 2025 detsember tegevuskava'!G46='kuni 2025 detsember tegevuskava'!$G$100,4)</f>
        <v>4</v>
      </c>
      <c r="H50" s="147" cm="1">
        <f t="array" ref="H50">_xlfn.IFS(OR('kuni 2025 detsember tegevuskava'!P46='kuni 2025 detsember tegevuskava'!$P$97,'kuni 2025 detsember tegevuskava'!P46='kuni 2025 detsember tegevuskava'!$P$99,'kuni 2025 detsember tegevuskava'!P46='kuni 2025 detsember tegevuskava'!$P$100,'kuni 2025 detsember tegevuskava'!P46='kuni 2025 detsember tegevuskava'!$P$101),1,'kuni 2025 detsember tegevuskava'!P46='kuni 2025 detsember tegevuskava'!$P$102,2,'kuni 2025 detsember tegevuskava'!P46='kuni 2025 detsember tegevuskava'!$P$103,2,'kuni 2025 detsember tegevuskava'!P46='kuni 2025 detsember tegevuskava'!$P$98,3)</f>
        <v>2</v>
      </c>
      <c r="I50" s="112">
        <f>SUM(I51:I51)</f>
        <v>369450</v>
      </c>
      <c r="J50" s="113"/>
      <c r="K50" s="74">
        <f>SUM(K51:K51)</f>
        <v>0</v>
      </c>
      <c r="L50" s="75"/>
      <c r="M50" s="112">
        <f>SUM(M51:M51)</f>
        <v>123150</v>
      </c>
      <c r="N50" s="113"/>
      <c r="O50" s="74">
        <f>SUM(O51:O51)</f>
        <v>246300</v>
      </c>
      <c r="P50" s="76"/>
    </row>
    <row r="51" spans="2:16" ht="17.25" x14ac:dyDescent="0.25">
      <c r="B51" s="592"/>
      <c r="C51" s="598"/>
      <c r="D51" s="595"/>
      <c r="E51" s="598"/>
      <c r="F51" s="598"/>
      <c r="G51" s="515"/>
      <c r="H51" s="145"/>
      <c r="I51" s="88">
        <f>SUM(K51+M51+O51)</f>
        <v>369450</v>
      </c>
      <c r="J51" s="89" t="str">
        <f>"(50)"</f>
        <v>(50)</v>
      </c>
      <c r="K51" s="521">
        <f>'kuni 2025 detsember tegevuskava'!Y46</f>
        <v>0</v>
      </c>
      <c r="L51" s="522" t="str">
        <f>"(50)"</f>
        <v>(50)</v>
      </c>
      <c r="M51" s="88">
        <f>'kuni 2025 detsember tegevuskava'!AB46</f>
        <v>123150</v>
      </c>
      <c r="N51" s="89" t="str">
        <f>"(50)"</f>
        <v>(50)</v>
      </c>
      <c r="O51" s="521">
        <f>'kuni 2025 detsember tegevuskava'!AE46</f>
        <v>246300</v>
      </c>
      <c r="P51" s="77" t="str">
        <f>"(50)"</f>
        <v>(50)</v>
      </c>
    </row>
    <row r="52" spans="2:16" ht="17.25" x14ac:dyDescent="0.25">
      <c r="B52" s="592"/>
      <c r="C52" s="598"/>
      <c r="D52" s="595"/>
      <c r="E52" s="598"/>
      <c r="F52" s="598"/>
      <c r="G52" s="515"/>
      <c r="H52" s="145"/>
      <c r="I52" s="141" t="s">
        <v>303</v>
      </c>
      <c r="J52" s="499"/>
      <c r="K52" s="141"/>
      <c r="L52" s="499"/>
      <c r="M52" s="141"/>
      <c r="N52" s="499"/>
      <c r="O52" s="141"/>
      <c r="P52" s="506"/>
    </row>
    <row r="53" spans="2:16" ht="17.25" x14ac:dyDescent="0.25">
      <c r="B53" s="592"/>
      <c r="C53" s="598"/>
      <c r="D53" s="595"/>
      <c r="E53" s="598"/>
      <c r="F53" s="598"/>
      <c r="G53" s="515"/>
      <c r="H53" s="145"/>
      <c r="I53" s="140">
        <f>SUM(I54:I54)</f>
        <v>369450</v>
      </c>
      <c r="J53" s="87"/>
      <c r="K53" s="517">
        <f>SUM(K54:K54)</f>
        <v>0</v>
      </c>
      <c r="L53" s="518"/>
      <c r="M53" s="86">
        <f>SUM(M54:M54)</f>
        <v>123150</v>
      </c>
      <c r="N53" s="92"/>
      <c r="O53" s="86">
        <f>SUM(O54:O54)</f>
        <v>246300</v>
      </c>
      <c r="P53" s="114"/>
    </row>
    <row r="54" spans="2:16" ht="24.95" customHeight="1" thickBot="1" x14ac:dyDescent="0.3">
      <c r="B54" s="593"/>
      <c r="C54" s="599"/>
      <c r="D54" s="596"/>
      <c r="E54" s="599"/>
      <c r="F54" s="599"/>
      <c r="G54" s="520"/>
      <c r="H54" s="146"/>
      <c r="I54" s="110">
        <f>SUM(K54+M54+O54)</f>
        <v>369450</v>
      </c>
      <c r="J54" s="111" t="str">
        <f>"(50)"</f>
        <v>(50)</v>
      </c>
      <c r="K54" s="82">
        <f>K51</f>
        <v>0</v>
      </c>
      <c r="L54" s="83" t="str">
        <f>"(50)"</f>
        <v>(50)</v>
      </c>
      <c r="M54" s="110">
        <f>M51</f>
        <v>123150</v>
      </c>
      <c r="N54" s="111" t="str">
        <f>"(50)"</f>
        <v>(50)</v>
      </c>
      <c r="O54" s="110">
        <f>O51</f>
        <v>246300</v>
      </c>
      <c r="P54" s="84" t="str">
        <f>"(50)"</f>
        <v>(50)</v>
      </c>
    </row>
    <row r="55" spans="2:16" ht="17.25" x14ac:dyDescent="0.25">
      <c r="B55" s="591" t="str">
        <f>'kuni 2025 detsember tegevuskava'!A47&amp;"/"&amp;'kuni 2025 detsember tegevuskava'!C47</f>
        <v>KLIM/KeMIT</v>
      </c>
      <c r="C55" s="597" t="str">
        <f>'kuni 2025 detsember tegevuskava'!I47</f>
        <v>Infosüsteemide arendamine, teenindamine ja hooldamine.</v>
      </c>
      <c r="D55" s="594" t="str">
        <f>'kuni 2025 detsember tegevuskava'!J47</f>
        <v>Infosüsteemide arendamine, teenindamine ja hooldamine.</v>
      </c>
      <c r="E55" s="597" t="str">
        <f>'kuni 2025 detsember tegevuskava'!K47</f>
        <v>2024. aastal värvatakse:
- Liiklusjärelevalve infosüsteemi edasiarenduse IT projektijuht
- Ühtse digivärava ja liiklusjärelevalve süsteemiarhitekt
- Transpordiameti ühtse digivärava IT projektijuht</v>
      </c>
      <c r="F55" s="597" t="str">
        <f>'kuni 2025 detsember tegevuskava'!P47&amp;"/"</f>
        <v>SF 21-27 (taotletav raha)/</v>
      </c>
      <c r="G55" s="519" cm="1">
        <f t="array" ref="G55">_xlfn.IFS('kuni 2025 detsember tegevuskava'!G47='kuni 2025 detsember tegevuskava'!$G$97,1,'kuni 2025 detsember tegevuskava'!G47='kuni 2025 detsember tegevuskava'!$G$98,2,'kuni 2025 detsember tegevuskava'!G47='kuni 2025 detsember tegevuskava'!$G$99,3,'kuni 2025 detsember tegevuskava'!G47='kuni 2025 detsember tegevuskava'!$G$100,4)</f>
        <v>4</v>
      </c>
      <c r="H55" s="147" cm="1">
        <f t="array" ref="H55">_xlfn.IFS(OR('kuni 2025 detsember tegevuskava'!P47='kuni 2025 detsember tegevuskava'!$P$97,'kuni 2025 detsember tegevuskava'!P47='kuni 2025 detsember tegevuskava'!$P$99,'kuni 2025 detsember tegevuskava'!P47='kuni 2025 detsember tegevuskava'!$P$100,'kuni 2025 detsember tegevuskava'!P47='kuni 2025 detsember tegevuskava'!$P$101),1,'kuni 2025 detsember tegevuskava'!P47='kuni 2025 detsember tegevuskava'!$P$102,2,'kuni 2025 detsember tegevuskava'!P47='kuni 2025 detsember tegevuskava'!$P$103,2,'kuni 2025 detsember tegevuskava'!P47='kuni 2025 detsember tegevuskava'!$P$98,3)</f>
        <v>2</v>
      </c>
      <c r="I55" s="112">
        <f>SUM(I56:I56)</f>
        <v>315600</v>
      </c>
      <c r="J55" s="113"/>
      <c r="K55" s="74">
        <f>SUM(K56:K56)</f>
        <v>0</v>
      </c>
      <c r="L55" s="75"/>
      <c r="M55" s="112">
        <f>SUM(M56:M56)</f>
        <v>130200</v>
      </c>
      <c r="N55" s="113"/>
      <c r="O55" s="74">
        <f>SUM(O56:O56)</f>
        <v>185400</v>
      </c>
      <c r="P55" s="76"/>
    </row>
    <row r="56" spans="2:16" ht="17.25" x14ac:dyDescent="0.25">
      <c r="B56" s="592"/>
      <c r="C56" s="598"/>
      <c r="D56" s="595"/>
      <c r="E56" s="598"/>
      <c r="F56" s="598"/>
      <c r="G56" s="515"/>
      <c r="H56" s="145"/>
      <c r="I56" s="88">
        <f>SUM(K56+M56+O56)</f>
        <v>315600</v>
      </c>
      <c r="J56" s="89" t="str">
        <f>"(50)"</f>
        <v>(50)</v>
      </c>
      <c r="K56" s="521">
        <f>'kuni 2025 detsember tegevuskava'!Y47</f>
        <v>0</v>
      </c>
      <c r="L56" s="522" t="str">
        <f>"(50)"</f>
        <v>(50)</v>
      </c>
      <c r="M56" s="88">
        <f>'kuni 2025 detsember tegevuskava'!AB47</f>
        <v>130200</v>
      </c>
      <c r="N56" s="89" t="str">
        <f>"(50)"</f>
        <v>(50)</v>
      </c>
      <c r="O56" s="521">
        <f>'kuni 2025 detsember tegevuskava'!AE47</f>
        <v>185400</v>
      </c>
      <c r="P56" s="77" t="str">
        <f>"(50)"</f>
        <v>(50)</v>
      </c>
    </row>
    <row r="57" spans="2:16" ht="17.25" x14ac:dyDescent="0.25">
      <c r="B57" s="592"/>
      <c r="C57" s="598"/>
      <c r="D57" s="595"/>
      <c r="E57" s="598"/>
      <c r="F57" s="598"/>
      <c r="G57" s="515"/>
      <c r="H57" s="145"/>
      <c r="I57" s="141" t="s">
        <v>303</v>
      </c>
      <c r="J57" s="499"/>
      <c r="K57" s="141"/>
      <c r="L57" s="499"/>
      <c r="M57" s="141"/>
      <c r="N57" s="499"/>
      <c r="O57" s="141"/>
      <c r="P57" s="506"/>
    </row>
    <row r="58" spans="2:16" ht="17.25" x14ac:dyDescent="0.25">
      <c r="B58" s="592"/>
      <c r="C58" s="598"/>
      <c r="D58" s="595"/>
      <c r="E58" s="598"/>
      <c r="F58" s="598"/>
      <c r="G58" s="515"/>
      <c r="H58" s="145"/>
      <c r="I58" s="86">
        <f>SUM(I59:I59)</f>
        <v>315600</v>
      </c>
      <c r="J58" s="87"/>
      <c r="K58" s="86">
        <f>SUM(K59:K59)</f>
        <v>0</v>
      </c>
      <c r="L58" s="501"/>
      <c r="M58" s="86">
        <f>SUM(M59:M59)</f>
        <v>130200</v>
      </c>
      <c r="N58" s="92"/>
      <c r="O58" s="500">
        <f>SUM(O59:O59)</f>
        <v>185400</v>
      </c>
      <c r="P58" s="114"/>
    </row>
    <row r="59" spans="2:16" ht="16.5" customHeight="1" thickBot="1" x14ac:dyDescent="0.3">
      <c r="B59" s="593"/>
      <c r="C59" s="599"/>
      <c r="D59" s="596"/>
      <c r="E59" s="599"/>
      <c r="F59" s="599"/>
      <c r="G59" s="520"/>
      <c r="H59" s="146"/>
      <c r="I59" s="110">
        <f>SUM(K59+M59+O59)</f>
        <v>315600</v>
      </c>
      <c r="J59" s="111" t="str">
        <f>"(50)"</f>
        <v>(50)</v>
      </c>
      <c r="K59" s="110">
        <f>K56</f>
        <v>0</v>
      </c>
      <c r="L59" s="111" t="str">
        <f>"(50)"</f>
        <v>(50)</v>
      </c>
      <c r="M59" s="110">
        <f>M56</f>
        <v>130200</v>
      </c>
      <c r="N59" s="111" t="str">
        <f>"(50)"</f>
        <v>(50)</v>
      </c>
      <c r="O59" s="82">
        <f>O56</f>
        <v>185400</v>
      </c>
      <c r="P59" s="84" t="str">
        <f>"(50)"</f>
        <v>(50)</v>
      </c>
    </row>
    <row r="60" spans="2:16" ht="104.1" hidden="1" customHeight="1" thickBot="1" x14ac:dyDescent="0.3">
      <c r="B60" s="497"/>
      <c r="C60" s="498"/>
      <c r="D60" s="498"/>
      <c r="E60" s="498"/>
      <c r="F60" s="498"/>
      <c r="G60" s="8"/>
      <c r="H60" s="145"/>
      <c r="I60" s="511"/>
      <c r="J60" s="512"/>
      <c r="K60" s="511"/>
      <c r="L60" s="512"/>
      <c r="M60" s="511"/>
      <c r="N60" s="512"/>
      <c r="O60" s="8"/>
      <c r="P60" s="133"/>
    </row>
    <row r="61" spans="2:16" ht="17.25" x14ac:dyDescent="0.25">
      <c r="B61" s="591" t="str">
        <f>'kuni 2025 detsember tegevuskava'!A49&amp;"/"&amp;'kuni 2025 detsember tegevuskava'!C49</f>
        <v>KLIM/Transpordiamet</v>
      </c>
      <c r="C61" s="597" t="str">
        <f>'kuni 2025 detsember tegevuskava'!I49</f>
        <v>TRAMi teenused  on leitavad erinevatest infosüsteemidest (EMDE, MIS, LIS, Sadamaregister, LOIS, TÜV, Velub), kodulehe alalehtedelt ning erinevate viitamistega. Seega õige ja korrektse infosüsteemi leidmine ning nende vahel liikumine on ajakulukas, arusaamatu ning raskesti leitav nii uue kliendi, kui ka juba pikemalt kasutanud kasutaja vaates. Enamus TRAMi teenuste kliente kasutab mitut infosüsteemi enda tegevustega seoses (nii eraisik kui ka ettevõte) lähenedes süsteemidele erinevatest algpunktidest, mis osas peab ka kommunikatsiooni teostama kõikide erinevate infosüsteemide osas eraldi.</v>
      </c>
      <c r="D61" s="594" t="str">
        <f>'kuni 2025 detsember tegevuskava'!J49</f>
        <v>Transpordiameti ühtse digivärava loomine.</v>
      </c>
      <c r="E61" s="597" t="str">
        <f>'kuni 2025 detsember tegevuskava'!K49</f>
        <v xml:space="preserve">Projekti jätkusuutlikkuse kulud on juba taotleja eelarves olemas ning tagatud vähemalt viie aasta jooksul (ca 400 000 € aastas). </v>
      </c>
      <c r="F61" s="597" t="str">
        <f>'kuni 2025 detsember tegevuskava'!P49&amp;"/"</f>
        <v>Baaseelarve/</v>
      </c>
      <c r="G61" s="519" cm="1">
        <f t="array" ref="G61">_xlfn.IFS('kuni 2025 detsember tegevuskava'!G49='kuni 2025 detsember tegevuskava'!$G$97,1,'kuni 2025 detsember tegevuskava'!G49='kuni 2025 detsember tegevuskava'!$G$98,2,'kuni 2025 detsember tegevuskava'!G49='kuni 2025 detsember tegevuskava'!$G$99,3,'kuni 2025 detsember tegevuskava'!G49='kuni 2025 detsember tegevuskava'!$G$100,4)</f>
        <v>1</v>
      </c>
      <c r="H61" s="147" cm="1">
        <f t="array" ref="H61">_xlfn.IFS(OR('kuni 2025 detsember tegevuskava'!P49='kuni 2025 detsember tegevuskava'!$P$97,'kuni 2025 detsember tegevuskava'!P49='kuni 2025 detsember tegevuskava'!$P$99,'kuni 2025 detsember tegevuskava'!P49='kuni 2025 detsember tegevuskava'!$P$100,'kuni 2025 detsember tegevuskava'!P49='kuni 2025 detsember tegevuskava'!$P$101),1,'kuni 2025 detsember tegevuskava'!P49='kuni 2025 detsember tegevuskava'!$P$102,2,'kuni 2025 detsember tegevuskava'!P49='kuni 2025 detsember tegevuskava'!$P$103,2,'kuni 2025 detsember tegevuskava'!P49='kuni 2025 detsember tegevuskava'!$P$98,3)</f>
        <v>1</v>
      </c>
      <c r="I61" s="112">
        <f>SUM(I62:I62)</f>
        <v>400000</v>
      </c>
      <c r="J61" s="113"/>
      <c r="K61" s="74">
        <f>SUM(K62:K62)</f>
        <v>0</v>
      </c>
      <c r="L61" s="75"/>
      <c r="M61" s="112">
        <f>SUM(M62:M62)</f>
        <v>0</v>
      </c>
      <c r="N61" s="113"/>
      <c r="O61" s="74">
        <f>SUM(O62:O62)</f>
        <v>400000</v>
      </c>
      <c r="P61" s="76"/>
    </row>
    <row r="62" spans="2:16" ht="17.25" x14ac:dyDescent="0.25">
      <c r="B62" s="592"/>
      <c r="C62" s="598"/>
      <c r="D62" s="595"/>
      <c r="E62" s="598"/>
      <c r="F62" s="598"/>
      <c r="G62" s="515"/>
      <c r="H62" s="145"/>
      <c r="I62" s="88">
        <f>SUM(K62+M62+O62)</f>
        <v>400000</v>
      </c>
      <c r="J62" s="91" t="str">
        <f>"(55)"</f>
        <v>(55)</v>
      </c>
      <c r="K62" s="85">
        <f>'kuni 2025 detsember tegevuskava'!Z49</f>
        <v>0</v>
      </c>
      <c r="L62" s="78" t="str">
        <f>"(55)"</f>
        <v>(55)</v>
      </c>
      <c r="M62" s="90">
        <f>'kuni 2025 detsember tegevuskava'!AC48</f>
        <v>0</v>
      </c>
      <c r="N62" s="91" t="str">
        <f>"(55)"</f>
        <v>(55)</v>
      </c>
      <c r="O62" s="85">
        <f>'kuni 2025 detsember tegevuskava'!AF49</f>
        <v>400000</v>
      </c>
      <c r="P62" s="79" t="str">
        <f>"(55)"</f>
        <v>(55)</v>
      </c>
    </row>
    <row r="63" spans="2:16" ht="17.25" x14ac:dyDescent="0.25">
      <c r="B63" s="592"/>
      <c r="C63" s="598"/>
      <c r="D63" s="595"/>
      <c r="E63" s="598"/>
      <c r="F63" s="598"/>
      <c r="G63" s="515"/>
      <c r="H63" s="145"/>
      <c r="I63" s="141" t="s">
        <v>303</v>
      </c>
      <c r="J63" s="8"/>
      <c r="K63" s="8"/>
      <c r="L63" s="8"/>
      <c r="M63" s="8"/>
      <c r="N63" s="8"/>
      <c r="O63" s="8"/>
      <c r="P63" s="133"/>
    </row>
    <row r="64" spans="2:16" ht="17.25" x14ac:dyDescent="0.25">
      <c r="B64" s="592"/>
      <c r="C64" s="598"/>
      <c r="D64" s="595"/>
      <c r="E64" s="598"/>
      <c r="F64" s="598"/>
      <c r="G64" s="515"/>
      <c r="H64" s="145"/>
      <c r="I64" s="140">
        <f>SUM(I65:I65)</f>
        <v>488000</v>
      </c>
      <c r="J64" s="87"/>
      <c r="K64" s="80">
        <f>SUM(K65:K65)</f>
        <v>0</v>
      </c>
      <c r="L64" s="81"/>
      <c r="M64" s="86">
        <f>SUM(M65:M65)</f>
        <v>0</v>
      </c>
      <c r="N64" s="92"/>
      <c r="O64" s="86">
        <f>SUM(O65:O65)</f>
        <v>488000</v>
      </c>
      <c r="P64" s="114"/>
    </row>
    <row r="65" spans="2:16" ht="274.5" customHeight="1" thickBot="1" x14ac:dyDescent="0.3">
      <c r="B65" s="593"/>
      <c r="C65" s="599"/>
      <c r="D65" s="596"/>
      <c r="E65" s="599"/>
      <c r="F65" s="599"/>
      <c r="G65" s="520"/>
      <c r="H65" s="146"/>
      <c r="I65" s="110">
        <f>SUM(K65+M65+O65)</f>
        <v>488000</v>
      </c>
      <c r="J65" s="111" t="str">
        <f>"(55)"</f>
        <v>(55)</v>
      </c>
      <c r="K65" s="82">
        <f>SUM(K62*1.2)</f>
        <v>0</v>
      </c>
      <c r="L65" s="83" t="str">
        <f>"(55)"</f>
        <v>(55)</v>
      </c>
      <c r="M65" s="110">
        <f>SUM(M62*1.22)</f>
        <v>0</v>
      </c>
      <c r="N65" s="111" t="str">
        <f>"(55)"</f>
        <v>(55)</v>
      </c>
      <c r="O65" s="110">
        <f>SUM(O62*1.22)</f>
        <v>488000</v>
      </c>
      <c r="P65" s="84" t="str">
        <f>"(55)"</f>
        <v>(55)</v>
      </c>
    </row>
    <row r="67" spans="2:16" ht="127.5" customHeight="1" x14ac:dyDescent="0.25">
      <c r="B67" s="600" t="s">
        <v>417</v>
      </c>
      <c r="C67" s="601"/>
      <c r="D67" s="601"/>
      <c r="E67" s="601"/>
      <c r="F67" s="601"/>
      <c r="G67" s="601"/>
      <c r="H67" s="601"/>
      <c r="I67" s="601"/>
      <c r="J67" s="601"/>
      <c r="K67" s="601"/>
      <c r="L67" s="601"/>
    </row>
    <row r="69" spans="2:16" x14ac:dyDescent="0.25">
      <c r="B69" s="1" t="s">
        <v>422</v>
      </c>
    </row>
    <row r="70" spans="2:16" x14ac:dyDescent="0.25">
      <c r="B70" s="1" t="s">
        <v>423</v>
      </c>
    </row>
    <row r="71" spans="2:16" x14ac:dyDescent="0.2">
      <c r="B71" s="523" t="s">
        <v>424</v>
      </c>
    </row>
  </sheetData>
  <mergeCells count="49">
    <mergeCell ref="B67:L67"/>
    <mergeCell ref="F50:F54"/>
    <mergeCell ref="F55:F59"/>
    <mergeCell ref="F61:F65"/>
    <mergeCell ref="F35:F39"/>
    <mergeCell ref="F40:F44"/>
    <mergeCell ref="F45:F49"/>
    <mergeCell ref="E61:E65"/>
    <mergeCell ref="E35:E39"/>
    <mergeCell ref="E40:E44"/>
    <mergeCell ref="E45:E49"/>
    <mergeCell ref="E50:E54"/>
    <mergeCell ref="E55:E59"/>
    <mergeCell ref="D50:D54"/>
    <mergeCell ref="D55:D59"/>
    <mergeCell ref="D61:D65"/>
    <mergeCell ref="D35:D39"/>
    <mergeCell ref="D40:D44"/>
    <mergeCell ref="D45:D49"/>
    <mergeCell ref="C61:C65"/>
    <mergeCell ref="C35:C39"/>
    <mergeCell ref="C40:C44"/>
    <mergeCell ref="C45:C49"/>
    <mergeCell ref="C50:C54"/>
    <mergeCell ref="C55:C59"/>
    <mergeCell ref="B50:B54"/>
    <mergeCell ref="B55:B59"/>
    <mergeCell ref="B61:B65"/>
    <mergeCell ref="B35:B39"/>
    <mergeCell ref="B40:B44"/>
    <mergeCell ref="B45:B49"/>
    <mergeCell ref="B7:P7"/>
    <mergeCell ref="B10:P10"/>
    <mergeCell ref="B2:P2"/>
    <mergeCell ref="Q15:AA15"/>
    <mergeCell ref="Q16:AA16"/>
    <mergeCell ref="Q17:AA17"/>
    <mergeCell ref="M29:N29"/>
    <mergeCell ref="I30:J30"/>
    <mergeCell ref="K30:L30"/>
    <mergeCell ref="M30:N30"/>
    <mergeCell ref="K29:L29"/>
    <mergeCell ref="O29:P29"/>
    <mergeCell ref="O30:P30"/>
    <mergeCell ref="B29:B30"/>
    <mergeCell ref="C29:C30"/>
    <mergeCell ref="D29:D30"/>
    <mergeCell ref="F29:H30"/>
    <mergeCell ref="I29:J29"/>
  </mergeCells>
  <pageMargins left="0.25" right="0.25" top="0.75" bottom="0.75" header="0.3" footer="0.3"/>
  <pageSetup paperSize="9" scale="6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0A711-8F00-4DAA-935E-9C5996CA542D}">
  <dimension ref="A2:I111"/>
  <sheetViews>
    <sheetView topLeftCell="A15" zoomScale="85" zoomScaleNormal="85" workbookViewId="0">
      <selection activeCell="S63" sqref="S63"/>
    </sheetView>
  </sheetViews>
  <sheetFormatPr defaultColWidth="9.140625" defaultRowHeight="15" x14ac:dyDescent="0.25"/>
  <cols>
    <col min="1" max="1" width="9.140625" style="1"/>
    <col min="2" max="2" width="22.42578125" style="1" customWidth="1"/>
    <col min="3" max="5" width="18" style="1" customWidth="1"/>
    <col min="6" max="6" width="15.5703125" style="1" customWidth="1"/>
    <col min="7" max="7" width="12.140625" style="1" customWidth="1"/>
    <col min="8" max="8" width="12.85546875" style="1" customWidth="1"/>
    <col min="9" max="9" width="11.85546875" style="1" customWidth="1"/>
    <col min="10" max="10" width="11.5703125" style="1" customWidth="1"/>
    <col min="11" max="11" width="13.140625" style="1" customWidth="1"/>
    <col min="12" max="12" width="11.85546875" style="1" customWidth="1"/>
    <col min="13" max="22" width="9.140625" style="1"/>
    <col min="23" max="23" width="12.42578125" style="1" bestFit="1" customWidth="1"/>
    <col min="24" max="16384" width="9.140625" style="1"/>
  </cols>
  <sheetData>
    <row r="2" spans="1:8" ht="18.75" x14ac:dyDescent="0.25">
      <c r="A2" s="103" t="s">
        <v>201</v>
      </c>
      <c r="B2" s="103"/>
    </row>
    <row r="4" spans="1:8" x14ac:dyDescent="0.25">
      <c r="B4" s="157" t="s">
        <v>304</v>
      </c>
      <c r="C4" s="605" t="s">
        <v>305</v>
      </c>
      <c r="D4" s="605"/>
      <c r="E4" s="605"/>
      <c r="F4" s="605"/>
    </row>
    <row r="5" spans="1:8" x14ac:dyDescent="0.25">
      <c r="B5" s="157"/>
      <c r="C5" s="156" t="s">
        <v>306</v>
      </c>
      <c r="D5" s="156" t="s">
        <v>307</v>
      </c>
      <c r="E5" s="156" t="s">
        <v>308</v>
      </c>
      <c r="F5" s="156" t="s">
        <v>309</v>
      </c>
    </row>
    <row r="6" spans="1:8" x14ac:dyDescent="0.25">
      <c r="B6" s="157" t="s">
        <v>310</v>
      </c>
      <c r="C6" s="158">
        <f>SUM(C7:C9)</f>
        <v>45</v>
      </c>
      <c r="D6" s="158">
        <f>SUM(D7:D9)</f>
        <v>36</v>
      </c>
      <c r="E6" s="158">
        <f>SUM(E7:E9)</f>
        <v>9</v>
      </c>
      <c r="F6" s="159">
        <f>SUM(D6/C6)</f>
        <v>0.8</v>
      </c>
    </row>
    <row r="7" spans="1:8" x14ac:dyDescent="0.25">
      <c r="B7" s="138" t="s">
        <v>311</v>
      </c>
      <c r="C7" s="160">
        <v>10</v>
      </c>
      <c r="D7" s="160">
        <v>8</v>
      </c>
      <c r="E7" s="160">
        <f>SUM(C7-D7)</f>
        <v>2</v>
      </c>
      <c r="F7" s="161">
        <f>SUM(D7/C7)</f>
        <v>0.8</v>
      </c>
      <c r="G7" s="104"/>
      <c r="H7" s="105"/>
    </row>
    <row r="8" spans="1:8" x14ac:dyDescent="0.25">
      <c r="B8" s="138" t="s">
        <v>312</v>
      </c>
      <c r="C8" s="160">
        <v>15</v>
      </c>
      <c r="D8" s="160">
        <v>12</v>
      </c>
      <c r="E8" s="160">
        <f>SUM(C8-D8)</f>
        <v>3</v>
      </c>
      <c r="F8" s="161">
        <f>SUM(D8/C8)</f>
        <v>0.8</v>
      </c>
      <c r="G8" s="104"/>
    </row>
    <row r="9" spans="1:8" x14ac:dyDescent="0.25">
      <c r="B9" s="138" t="s">
        <v>313</v>
      </c>
      <c r="C9" s="160">
        <v>20</v>
      </c>
      <c r="D9" s="160">
        <v>16</v>
      </c>
      <c r="E9" s="160">
        <f>SUM(C9-D9)</f>
        <v>4</v>
      </c>
      <c r="F9" s="161">
        <f>SUM(D9/C9)</f>
        <v>0.8</v>
      </c>
    </row>
    <row r="18" spans="2:6" x14ac:dyDescent="0.25">
      <c r="B18" s="607" t="s">
        <v>314</v>
      </c>
      <c r="C18" s="605" t="s">
        <v>305</v>
      </c>
      <c r="D18" s="605"/>
      <c r="E18" s="605"/>
      <c r="F18" s="605"/>
    </row>
    <row r="19" spans="2:6" x14ac:dyDescent="0.25">
      <c r="B19" s="607"/>
      <c r="C19" s="156" t="s">
        <v>306</v>
      </c>
      <c r="D19" s="156" t="s">
        <v>307</v>
      </c>
      <c r="E19" s="156" t="s">
        <v>308</v>
      </c>
      <c r="F19" s="156" t="s">
        <v>309</v>
      </c>
    </row>
    <row r="20" spans="2:6" x14ac:dyDescent="0.25">
      <c r="B20" s="157" t="s">
        <v>310</v>
      </c>
      <c r="C20" s="158">
        <f>SUM(C21:C24)</f>
        <v>45</v>
      </c>
      <c r="D20" s="158">
        <f>SUM(D21:D24)</f>
        <v>40</v>
      </c>
      <c r="E20" s="158">
        <f>SUM(E21:E24)</f>
        <v>5</v>
      </c>
      <c r="F20" s="159">
        <f>SUM(D20/C20)</f>
        <v>0.88888888888888884</v>
      </c>
    </row>
    <row r="21" spans="2:6" x14ac:dyDescent="0.25">
      <c r="B21" s="138" t="s">
        <v>315</v>
      </c>
      <c r="C21" s="160">
        <v>12</v>
      </c>
      <c r="D21" s="160">
        <v>11</v>
      </c>
      <c r="E21" s="160">
        <f>SUM(C21-D21)</f>
        <v>1</v>
      </c>
      <c r="F21" s="161">
        <f>SUM(D21/C21)</f>
        <v>0.91666666666666663</v>
      </c>
    </row>
    <row r="22" spans="2:6" x14ac:dyDescent="0.25">
      <c r="B22" s="138" t="s">
        <v>316</v>
      </c>
      <c r="C22" s="160">
        <v>10</v>
      </c>
      <c r="D22" s="160">
        <v>10</v>
      </c>
      <c r="E22" s="160">
        <f>SUM(C22-D22)</f>
        <v>0</v>
      </c>
      <c r="F22" s="161">
        <f>SUM(D22/C22)</f>
        <v>1</v>
      </c>
    </row>
    <row r="23" spans="2:6" x14ac:dyDescent="0.25">
      <c r="B23" s="138" t="s">
        <v>317</v>
      </c>
      <c r="C23" s="160">
        <v>15</v>
      </c>
      <c r="D23" s="160">
        <v>13</v>
      </c>
      <c r="E23" s="160">
        <f>SUM(C23-D23)</f>
        <v>2</v>
      </c>
      <c r="F23" s="161">
        <f>SUM(D23/C23)</f>
        <v>0.8666666666666667</v>
      </c>
    </row>
    <row r="24" spans="2:6" x14ac:dyDescent="0.25">
      <c r="B24" s="138" t="s">
        <v>318</v>
      </c>
      <c r="C24" s="160">
        <v>8</v>
      </c>
      <c r="D24" s="160">
        <v>6</v>
      </c>
      <c r="E24" s="160">
        <f>SUM(C24-D24)</f>
        <v>2</v>
      </c>
      <c r="F24" s="161">
        <f>SUM(D24/C24)</f>
        <v>0.75</v>
      </c>
    </row>
    <row r="33" spans="1:3" ht="18.75" x14ac:dyDescent="0.25">
      <c r="A33" s="103" t="s">
        <v>319</v>
      </c>
      <c r="B33" s="103"/>
    </row>
    <row r="35" spans="1:3" x14ac:dyDescent="0.25">
      <c r="B35" s="162" t="s">
        <v>320</v>
      </c>
      <c r="C35" s="156">
        <v>2024</v>
      </c>
    </row>
    <row r="36" spans="1:3" x14ac:dyDescent="0.25">
      <c r="B36" s="162" t="s">
        <v>191</v>
      </c>
      <c r="C36" s="158">
        <f>SUM(C37:C39)</f>
        <v>47</v>
      </c>
    </row>
    <row r="37" spans="1:3" x14ac:dyDescent="0.25">
      <c r="B37" s="138" t="s">
        <v>311</v>
      </c>
      <c r="C37" s="160">
        <v>20</v>
      </c>
    </row>
    <row r="38" spans="1:3" x14ac:dyDescent="0.25">
      <c r="B38" s="138" t="s">
        <v>312</v>
      </c>
      <c r="C38" s="160">
        <v>15</v>
      </c>
    </row>
    <row r="39" spans="1:3" x14ac:dyDescent="0.25">
      <c r="B39" s="138" t="s">
        <v>313</v>
      </c>
      <c r="C39" s="160">
        <v>12</v>
      </c>
    </row>
    <row r="41" spans="1:3" x14ac:dyDescent="0.25">
      <c r="B41" s="162" t="s">
        <v>321</v>
      </c>
      <c r="C41" s="156">
        <v>2024</v>
      </c>
    </row>
    <row r="42" spans="1:3" x14ac:dyDescent="0.25">
      <c r="B42" s="162" t="s">
        <v>191</v>
      </c>
      <c r="C42" s="158">
        <f>SUM(C43:C46)</f>
        <v>47</v>
      </c>
    </row>
    <row r="43" spans="1:3" x14ac:dyDescent="0.25">
      <c r="B43" s="138" t="s">
        <v>315</v>
      </c>
      <c r="C43" s="160">
        <v>13</v>
      </c>
    </row>
    <row r="44" spans="1:3" x14ac:dyDescent="0.25">
      <c r="B44" s="138" t="s">
        <v>316</v>
      </c>
      <c r="C44" s="160">
        <v>11</v>
      </c>
    </row>
    <row r="45" spans="1:3" x14ac:dyDescent="0.25">
      <c r="B45" s="138" t="s">
        <v>317</v>
      </c>
      <c r="C45" s="160">
        <v>15</v>
      </c>
    </row>
    <row r="46" spans="1:3" x14ac:dyDescent="0.25">
      <c r="B46" s="138" t="s">
        <v>318</v>
      </c>
      <c r="C46" s="160">
        <v>8</v>
      </c>
    </row>
    <row r="49" spans="1:9" ht="18.75" x14ac:dyDescent="0.25">
      <c r="A49" s="103" t="s">
        <v>322</v>
      </c>
    </row>
    <row r="51" spans="1:9" x14ac:dyDescent="0.25">
      <c r="B51" s="115"/>
      <c r="C51" s="166"/>
      <c r="D51" s="166"/>
    </row>
    <row r="52" spans="1:9" ht="30.75" x14ac:dyDescent="0.25">
      <c r="B52" s="162" t="s">
        <v>323</v>
      </c>
      <c r="C52" s="168">
        <v>44197</v>
      </c>
      <c r="D52" s="168">
        <v>44562</v>
      </c>
      <c r="E52" s="168">
        <v>44927</v>
      </c>
      <c r="F52" s="168">
        <v>45292</v>
      </c>
      <c r="G52" s="156" t="s">
        <v>324</v>
      </c>
      <c r="H52" s="156" t="s">
        <v>325</v>
      </c>
      <c r="I52" s="156" t="s">
        <v>326</v>
      </c>
    </row>
    <row r="53" spans="1:9" x14ac:dyDescent="0.25">
      <c r="B53" s="165" t="s">
        <v>327</v>
      </c>
      <c r="C53" s="160">
        <v>121</v>
      </c>
      <c r="D53" s="160">
        <v>125</v>
      </c>
      <c r="E53" s="160">
        <v>129</v>
      </c>
      <c r="F53" s="160">
        <v>140</v>
      </c>
      <c r="G53" s="160">
        <v>144</v>
      </c>
      <c r="H53" s="160">
        <v>149</v>
      </c>
      <c r="I53" s="160">
        <v>155</v>
      </c>
    </row>
    <row r="54" spans="1:9" ht="25.5" x14ac:dyDescent="0.25">
      <c r="B54" s="165" t="s">
        <v>328</v>
      </c>
      <c r="C54" s="165">
        <v>0</v>
      </c>
      <c r="D54" s="172">
        <f t="shared" ref="D54:I54" si="0">SUM(((D53/C53)*100)-100)</f>
        <v>3.3057851239669276</v>
      </c>
      <c r="E54" s="172">
        <f t="shared" si="0"/>
        <v>3.2000000000000028</v>
      </c>
      <c r="F54" s="172">
        <f t="shared" si="0"/>
        <v>8.5271317829457303</v>
      </c>
      <c r="G54" s="172">
        <f t="shared" si="0"/>
        <v>2.857142857142847</v>
      </c>
      <c r="H54" s="172">
        <f t="shared" si="0"/>
        <v>3.4722222222222285</v>
      </c>
      <c r="I54" s="172">
        <f t="shared" si="0"/>
        <v>4.0268456375838895</v>
      </c>
    </row>
    <row r="55" spans="1:9" x14ac:dyDescent="0.25">
      <c r="B55" s="608" t="s">
        <v>329</v>
      </c>
      <c r="C55" s="609"/>
      <c r="D55" s="609"/>
      <c r="E55" s="609"/>
      <c r="F55" s="609"/>
      <c r="G55" s="609"/>
      <c r="H55" s="609"/>
      <c r="I55" s="610"/>
    </row>
    <row r="56" spans="1:9" x14ac:dyDescent="0.25">
      <c r="B56" s="167"/>
      <c r="C56" s="167"/>
      <c r="D56" s="167"/>
      <c r="E56" s="167"/>
      <c r="F56" s="167"/>
      <c r="G56" s="167"/>
      <c r="H56" s="167"/>
    </row>
    <row r="57" spans="1:9" x14ac:dyDescent="0.25">
      <c r="B57" s="167"/>
      <c r="C57" s="167"/>
      <c r="D57" s="167"/>
      <c r="E57" s="167"/>
      <c r="F57" s="167"/>
      <c r="G57" s="167"/>
      <c r="H57" s="167"/>
    </row>
    <row r="58" spans="1:9" x14ac:dyDescent="0.25">
      <c r="B58" s="167"/>
      <c r="C58" s="167"/>
      <c r="D58" s="167"/>
      <c r="E58" s="173"/>
      <c r="F58" s="173"/>
      <c r="G58" s="173"/>
      <c r="H58" s="173"/>
      <c r="I58" s="173"/>
    </row>
    <row r="59" spans="1:9" x14ac:dyDescent="0.25">
      <c r="B59" s="167"/>
      <c r="C59" s="167"/>
      <c r="D59" s="167"/>
      <c r="E59" s="167"/>
      <c r="F59" s="167"/>
      <c r="G59" s="167"/>
      <c r="H59" s="167"/>
    </row>
    <row r="60" spans="1:9" x14ac:dyDescent="0.25">
      <c r="B60" s="167"/>
      <c r="C60" s="167"/>
      <c r="D60" s="167"/>
      <c r="E60" s="167"/>
      <c r="F60" s="167"/>
      <c r="G60" s="167"/>
      <c r="H60" s="167"/>
    </row>
    <row r="61" spans="1:9" x14ac:dyDescent="0.25">
      <c r="B61" s="167"/>
      <c r="C61" s="167"/>
      <c r="D61" s="167"/>
      <c r="E61" s="167"/>
      <c r="F61" s="167"/>
      <c r="G61" s="167"/>
      <c r="H61" s="167"/>
    </row>
    <row r="62" spans="1:9" x14ac:dyDescent="0.25">
      <c r="B62" s="167"/>
      <c r="C62" s="167"/>
      <c r="D62" s="167"/>
      <c r="E62" s="167"/>
      <c r="F62" s="167"/>
      <c r="G62" s="167"/>
      <c r="H62" s="167"/>
    </row>
    <row r="63" spans="1:9" x14ac:dyDescent="0.25">
      <c r="B63" s="167"/>
      <c r="C63" s="167"/>
      <c r="D63" s="167"/>
      <c r="E63" s="167"/>
      <c r="F63" s="167"/>
      <c r="G63" s="167"/>
      <c r="H63" s="167"/>
    </row>
    <row r="64" spans="1:9" x14ac:dyDescent="0.25">
      <c r="B64" s="167"/>
      <c r="C64" s="167"/>
      <c r="D64" s="167"/>
      <c r="E64" s="167"/>
      <c r="F64" s="167"/>
      <c r="G64" s="167"/>
      <c r="H64" s="167"/>
    </row>
    <row r="65" spans="2:8" x14ac:dyDescent="0.25">
      <c r="B65" s="167"/>
      <c r="C65" s="167"/>
      <c r="D65" s="167"/>
      <c r="E65" s="167"/>
      <c r="F65" s="167"/>
      <c r="G65" s="167"/>
      <c r="H65" s="167"/>
    </row>
    <row r="66" spans="2:8" x14ac:dyDescent="0.25">
      <c r="B66" s="167"/>
      <c r="C66" s="167"/>
      <c r="D66" s="167"/>
      <c r="E66" s="167"/>
      <c r="F66" s="167"/>
      <c r="G66" s="167"/>
      <c r="H66" s="167"/>
    </row>
    <row r="67" spans="2:8" x14ac:dyDescent="0.25">
      <c r="B67" s="167"/>
      <c r="C67" s="167"/>
      <c r="D67" s="167"/>
      <c r="E67" s="167"/>
      <c r="F67" s="167"/>
      <c r="G67" s="167"/>
      <c r="H67" s="167"/>
    </row>
    <row r="68" spans="2:8" x14ac:dyDescent="0.25">
      <c r="B68" s="167"/>
      <c r="C68" s="167"/>
      <c r="D68" s="167"/>
      <c r="E68" s="167"/>
      <c r="F68" s="167"/>
      <c r="G68" s="167"/>
      <c r="H68" s="167"/>
    </row>
    <row r="69" spans="2:8" x14ac:dyDescent="0.25">
      <c r="B69" s="115"/>
      <c r="C69" s="605" t="s">
        <v>330</v>
      </c>
      <c r="D69" s="606"/>
      <c r="E69" s="606"/>
      <c r="F69" s="605" t="s">
        <v>331</v>
      </c>
      <c r="G69" s="606"/>
      <c r="H69" s="606"/>
    </row>
    <row r="70" spans="2:8" x14ac:dyDescent="0.25">
      <c r="B70" s="162" t="s">
        <v>332</v>
      </c>
      <c r="C70" s="169" t="s">
        <v>333</v>
      </c>
      <c r="D70" s="170" t="s">
        <v>334</v>
      </c>
      <c r="E70" s="170" t="s">
        <v>191</v>
      </c>
      <c r="F70" s="169" t="s">
        <v>333</v>
      </c>
      <c r="G70" s="170" t="s">
        <v>334</v>
      </c>
      <c r="H70" s="170" t="s">
        <v>191</v>
      </c>
    </row>
    <row r="71" spans="2:8" x14ac:dyDescent="0.25">
      <c r="B71" s="163" t="s">
        <v>191</v>
      </c>
      <c r="C71" s="164">
        <f t="shared" ref="C71:H71" si="1">SUM(C72:C83)</f>
        <v>26</v>
      </c>
      <c r="D71" s="164">
        <f t="shared" si="1"/>
        <v>9</v>
      </c>
      <c r="E71" s="164">
        <f t="shared" si="1"/>
        <v>35</v>
      </c>
      <c r="F71" s="164">
        <f t="shared" si="1"/>
        <v>28</v>
      </c>
      <c r="G71" s="164">
        <f t="shared" si="1"/>
        <v>17</v>
      </c>
      <c r="H71" s="164">
        <f t="shared" si="1"/>
        <v>45</v>
      </c>
    </row>
    <row r="72" spans="2:8" x14ac:dyDescent="0.25">
      <c r="B72" s="139" t="s">
        <v>335</v>
      </c>
      <c r="C72" s="160">
        <v>2</v>
      </c>
      <c r="D72" s="160">
        <v>1</v>
      </c>
      <c r="E72" s="148">
        <f t="shared" ref="E72:E83" si="2">SUM(C72:D72)</f>
        <v>3</v>
      </c>
      <c r="F72" s="160">
        <v>2</v>
      </c>
      <c r="G72" s="160">
        <v>1</v>
      </c>
      <c r="H72" s="148">
        <f t="shared" ref="H72:H83" si="3">SUM(F72:G72)</f>
        <v>3</v>
      </c>
    </row>
    <row r="73" spans="2:8" ht="25.5" x14ac:dyDescent="0.25">
      <c r="B73" s="139" t="s">
        <v>336</v>
      </c>
      <c r="C73" s="160">
        <v>3</v>
      </c>
      <c r="D73" s="160">
        <v>0</v>
      </c>
      <c r="E73" s="148">
        <f t="shared" si="2"/>
        <v>3</v>
      </c>
      <c r="F73" s="160">
        <v>5</v>
      </c>
      <c r="G73" s="160">
        <v>0</v>
      </c>
      <c r="H73" s="148">
        <f t="shared" si="3"/>
        <v>5</v>
      </c>
    </row>
    <row r="74" spans="2:8" x14ac:dyDescent="0.25">
      <c r="B74" s="139" t="s">
        <v>337</v>
      </c>
      <c r="C74" s="160">
        <v>2</v>
      </c>
      <c r="D74" s="160">
        <v>0</v>
      </c>
      <c r="E74" s="148">
        <f t="shared" si="2"/>
        <v>2</v>
      </c>
      <c r="F74" s="160">
        <v>2</v>
      </c>
      <c r="G74" s="160">
        <v>8</v>
      </c>
      <c r="H74" s="148">
        <f t="shared" si="3"/>
        <v>10</v>
      </c>
    </row>
    <row r="75" spans="2:8" ht="25.5" x14ac:dyDescent="0.25">
      <c r="B75" s="139" t="s">
        <v>338</v>
      </c>
      <c r="C75" s="160">
        <v>2</v>
      </c>
      <c r="D75" s="160">
        <v>2</v>
      </c>
      <c r="E75" s="148">
        <f t="shared" si="2"/>
        <v>4</v>
      </c>
      <c r="F75" s="160">
        <v>2</v>
      </c>
      <c r="G75" s="160">
        <v>2</v>
      </c>
      <c r="H75" s="148">
        <f t="shared" si="3"/>
        <v>4</v>
      </c>
    </row>
    <row r="76" spans="2:8" x14ac:dyDescent="0.25">
      <c r="B76" s="139" t="s">
        <v>339</v>
      </c>
      <c r="C76" s="160">
        <v>4</v>
      </c>
      <c r="D76" s="160">
        <v>2</v>
      </c>
      <c r="E76" s="148">
        <f t="shared" si="2"/>
        <v>6</v>
      </c>
      <c r="F76" s="160">
        <v>4</v>
      </c>
      <c r="G76" s="160">
        <v>2</v>
      </c>
      <c r="H76" s="148">
        <f t="shared" si="3"/>
        <v>6</v>
      </c>
    </row>
    <row r="77" spans="2:8" x14ac:dyDescent="0.25">
      <c r="B77" s="139" t="s">
        <v>340</v>
      </c>
      <c r="C77" s="160">
        <v>0</v>
      </c>
      <c r="D77" s="160">
        <v>0</v>
      </c>
      <c r="E77" s="148">
        <f t="shared" si="2"/>
        <v>0</v>
      </c>
      <c r="F77" s="160">
        <v>0</v>
      </c>
      <c r="G77" s="160">
        <v>0</v>
      </c>
      <c r="H77" s="148">
        <f t="shared" si="3"/>
        <v>0</v>
      </c>
    </row>
    <row r="78" spans="2:8" x14ac:dyDescent="0.25">
      <c r="B78" s="139" t="s">
        <v>341</v>
      </c>
      <c r="C78" s="160">
        <v>2</v>
      </c>
      <c r="D78" s="160">
        <v>0</v>
      </c>
      <c r="E78" s="148">
        <f t="shared" si="2"/>
        <v>2</v>
      </c>
      <c r="F78" s="160">
        <v>2</v>
      </c>
      <c r="G78" s="160">
        <v>0</v>
      </c>
      <c r="H78" s="148">
        <f t="shared" si="3"/>
        <v>2</v>
      </c>
    </row>
    <row r="79" spans="2:8" x14ac:dyDescent="0.25">
      <c r="B79" s="139" t="s">
        <v>342</v>
      </c>
      <c r="C79" s="160">
        <v>2</v>
      </c>
      <c r="D79" s="160">
        <v>1</v>
      </c>
      <c r="E79" s="148">
        <f t="shared" si="2"/>
        <v>3</v>
      </c>
      <c r="F79" s="160">
        <v>2</v>
      </c>
      <c r="G79" s="160">
        <v>1</v>
      </c>
      <c r="H79" s="148">
        <f t="shared" si="3"/>
        <v>3</v>
      </c>
    </row>
    <row r="80" spans="2:8" x14ac:dyDescent="0.25">
      <c r="B80" s="139" t="s">
        <v>343</v>
      </c>
      <c r="C80" s="160">
        <v>1</v>
      </c>
      <c r="D80" s="160">
        <v>0</v>
      </c>
      <c r="E80" s="148">
        <f t="shared" si="2"/>
        <v>1</v>
      </c>
      <c r="F80" s="160">
        <v>1</v>
      </c>
      <c r="G80" s="160">
        <v>0</v>
      </c>
      <c r="H80" s="148">
        <f t="shared" si="3"/>
        <v>1</v>
      </c>
    </row>
    <row r="81" spans="2:8" x14ac:dyDescent="0.25">
      <c r="B81" s="139" t="s">
        <v>344</v>
      </c>
      <c r="C81" s="160">
        <v>5</v>
      </c>
      <c r="D81" s="160">
        <v>2</v>
      </c>
      <c r="E81" s="148">
        <f t="shared" si="2"/>
        <v>7</v>
      </c>
      <c r="F81" s="160">
        <v>5</v>
      </c>
      <c r="G81" s="160">
        <v>2</v>
      </c>
      <c r="H81" s="148">
        <f t="shared" si="3"/>
        <v>7</v>
      </c>
    </row>
    <row r="82" spans="2:8" x14ac:dyDescent="0.25">
      <c r="B82" s="139" t="s">
        <v>345</v>
      </c>
      <c r="C82" s="160">
        <v>3</v>
      </c>
      <c r="D82" s="160">
        <v>1</v>
      </c>
      <c r="E82" s="148">
        <f>SUM(C82:D82)</f>
        <v>4</v>
      </c>
      <c r="F82" s="160">
        <v>3</v>
      </c>
      <c r="G82" s="160">
        <v>1</v>
      </c>
      <c r="H82" s="148">
        <f>SUM(F82:G82)</f>
        <v>4</v>
      </c>
    </row>
    <row r="83" spans="2:8" x14ac:dyDescent="0.25">
      <c r="B83" s="139" t="s">
        <v>346</v>
      </c>
      <c r="C83" s="160"/>
      <c r="D83" s="160"/>
      <c r="E83" s="148">
        <f t="shared" si="2"/>
        <v>0</v>
      </c>
      <c r="F83" s="149"/>
      <c r="G83" s="149"/>
      <c r="H83" s="148">
        <f t="shared" si="3"/>
        <v>0</v>
      </c>
    </row>
    <row r="84" spans="2:8" x14ac:dyDescent="0.25">
      <c r="B84" s="171" t="s">
        <v>347</v>
      </c>
    </row>
    <row r="87" spans="2:8" x14ac:dyDescent="0.25">
      <c r="B87" s="142" t="s">
        <v>348</v>
      </c>
      <c r="C87" s="1" t="s">
        <v>349</v>
      </c>
    </row>
    <row r="88" spans="2:8" x14ac:dyDescent="0.25">
      <c r="B88" s="142" t="s">
        <v>350</v>
      </c>
      <c r="C88" s="1" t="s">
        <v>351</v>
      </c>
    </row>
    <row r="89" spans="2:8" x14ac:dyDescent="0.25">
      <c r="B89" s="142" t="s">
        <v>352</v>
      </c>
      <c r="C89" s="1" t="s">
        <v>353</v>
      </c>
    </row>
    <row r="90" spans="2:8" x14ac:dyDescent="0.25">
      <c r="B90" s="142" t="s">
        <v>354</v>
      </c>
      <c r="C90" s="1" t="s">
        <v>355</v>
      </c>
    </row>
    <row r="91" spans="2:8" x14ac:dyDescent="0.25">
      <c r="B91" s="142" t="s">
        <v>356</v>
      </c>
      <c r="C91" s="1" t="s">
        <v>357</v>
      </c>
    </row>
    <row r="92" spans="2:8" x14ac:dyDescent="0.25">
      <c r="B92" s="142" t="s">
        <v>358</v>
      </c>
      <c r="C92" s="1" t="s">
        <v>359</v>
      </c>
    </row>
    <row r="93" spans="2:8" x14ac:dyDescent="0.25">
      <c r="B93" s="142" t="s">
        <v>360</v>
      </c>
      <c r="C93" s="1" t="s">
        <v>361</v>
      </c>
    </row>
    <row r="94" spans="2:8" x14ac:dyDescent="0.25">
      <c r="B94" s="142" t="s">
        <v>362</v>
      </c>
      <c r="C94" s="1" t="s">
        <v>363</v>
      </c>
    </row>
    <row r="95" spans="2:8" x14ac:dyDescent="0.25">
      <c r="B95" s="142" t="s">
        <v>364</v>
      </c>
      <c r="C95" s="1" t="s">
        <v>365</v>
      </c>
    </row>
    <row r="96" spans="2:8" x14ac:dyDescent="0.25">
      <c r="B96" s="142" t="s">
        <v>366</v>
      </c>
      <c r="C96" s="1" t="s">
        <v>367</v>
      </c>
    </row>
    <row r="97" spans="2:3" x14ac:dyDescent="0.25">
      <c r="B97" s="142" t="s">
        <v>368</v>
      </c>
      <c r="C97" s="1" t="s">
        <v>369</v>
      </c>
    </row>
    <row r="98" spans="2:3" x14ac:dyDescent="0.25">
      <c r="C98" s="1" t="s">
        <v>370</v>
      </c>
    </row>
    <row r="99" spans="2:3" x14ac:dyDescent="0.25">
      <c r="C99" s="1" t="s">
        <v>371</v>
      </c>
    </row>
    <row r="100" spans="2:3" x14ac:dyDescent="0.25">
      <c r="C100" s="1" t="s">
        <v>372</v>
      </c>
    </row>
    <row r="101" spans="2:3" x14ac:dyDescent="0.25">
      <c r="C101" s="1" t="s">
        <v>373</v>
      </c>
    </row>
    <row r="102" spans="2:3" x14ac:dyDescent="0.25">
      <c r="C102" s="1" t="s">
        <v>374</v>
      </c>
    </row>
    <row r="103" spans="2:3" x14ac:dyDescent="0.25">
      <c r="C103" s="1" t="s">
        <v>375</v>
      </c>
    </row>
    <row r="104" spans="2:3" x14ac:dyDescent="0.25">
      <c r="C104" s="1" t="s">
        <v>376</v>
      </c>
    </row>
    <row r="105" spans="2:3" x14ac:dyDescent="0.25">
      <c r="C105" s="1" t="s">
        <v>377</v>
      </c>
    </row>
    <row r="106" spans="2:3" x14ac:dyDescent="0.25">
      <c r="C106" s="1" t="s">
        <v>378</v>
      </c>
    </row>
    <row r="107" spans="2:3" x14ac:dyDescent="0.25">
      <c r="C107" s="1" t="s">
        <v>379</v>
      </c>
    </row>
    <row r="108" spans="2:3" x14ac:dyDescent="0.25">
      <c r="C108" s="1" t="s">
        <v>380</v>
      </c>
    </row>
    <row r="109" spans="2:3" x14ac:dyDescent="0.25">
      <c r="C109" s="1" t="s">
        <v>381</v>
      </c>
    </row>
    <row r="110" spans="2:3" x14ac:dyDescent="0.25">
      <c r="C110" s="1" t="s">
        <v>382</v>
      </c>
    </row>
    <row r="111" spans="2:3" x14ac:dyDescent="0.25">
      <c r="C111" s="1" t="s">
        <v>383</v>
      </c>
    </row>
  </sheetData>
  <mergeCells count="6">
    <mergeCell ref="C69:E69"/>
    <mergeCell ref="F69:H69"/>
    <mergeCell ref="C4:F4"/>
    <mergeCell ref="B18:B19"/>
    <mergeCell ref="C18:F18"/>
    <mergeCell ref="B55:I5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7D7F-7C5A-40D6-9E51-868C639B6433}">
  <dimension ref="A1:Q50"/>
  <sheetViews>
    <sheetView topLeftCell="A2" workbookViewId="0">
      <selection activeCell="A12" sqref="A12"/>
    </sheetView>
  </sheetViews>
  <sheetFormatPr defaultRowHeight="15" x14ac:dyDescent="0.25"/>
  <cols>
    <col min="1" max="1" width="28.5703125" style="448" customWidth="1"/>
    <col min="2" max="2" width="23.85546875" customWidth="1"/>
    <col min="3" max="3" width="15.42578125" customWidth="1"/>
    <col min="4" max="4" width="23.5703125" customWidth="1"/>
    <col min="5" max="9" width="5.85546875" customWidth="1"/>
    <col min="10" max="10" width="12.42578125" customWidth="1"/>
    <col min="11" max="11" width="15.42578125" customWidth="1"/>
    <col min="12" max="12" width="16.5703125" customWidth="1"/>
    <col min="13" max="13" width="15.85546875" customWidth="1"/>
    <col min="14" max="14" width="22.42578125" customWidth="1"/>
    <col min="15" max="15" width="23.5703125" customWidth="1"/>
    <col min="16" max="16" width="12.42578125" customWidth="1"/>
    <col min="17" max="17" width="16.5703125" customWidth="1"/>
  </cols>
  <sheetData>
    <row r="1" spans="1:17" s="439" customFormat="1" ht="72.599999999999994" customHeight="1" x14ac:dyDescent="0.25">
      <c r="A1" s="438" t="s">
        <v>384</v>
      </c>
      <c r="B1" s="438" t="s">
        <v>385</v>
      </c>
      <c r="C1" s="438" t="s">
        <v>385</v>
      </c>
      <c r="D1" s="438" t="s">
        <v>386</v>
      </c>
      <c r="E1" s="613" t="s">
        <v>387</v>
      </c>
      <c r="F1" s="614"/>
      <c r="G1" s="614"/>
      <c r="H1" s="614"/>
      <c r="I1" s="615"/>
      <c r="J1" s="438" t="s">
        <v>388</v>
      </c>
      <c r="K1" s="438" t="s">
        <v>389</v>
      </c>
      <c r="L1" s="438" t="s">
        <v>390</v>
      </c>
      <c r="M1" s="438" t="s">
        <v>391</v>
      </c>
      <c r="N1" s="438" t="s">
        <v>392</v>
      </c>
      <c r="O1" s="438" t="s">
        <v>393</v>
      </c>
      <c r="P1" s="438" t="s">
        <v>394</v>
      </c>
      <c r="Q1" s="457" t="s">
        <v>395</v>
      </c>
    </row>
    <row r="2" spans="1:17" ht="34.35" customHeight="1" x14ac:dyDescent="0.25">
      <c r="A2" s="616" t="s">
        <v>396</v>
      </c>
      <c r="B2" s="616" t="s">
        <v>397</v>
      </c>
      <c r="C2" s="616" t="s">
        <v>398</v>
      </c>
      <c r="D2" s="616" t="s">
        <v>399</v>
      </c>
      <c r="E2" s="618" t="s">
        <v>400</v>
      </c>
      <c r="F2" s="614"/>
      <c r="G2" s="614"/>
      <c r="H2" s="614"/>
      <c r="I2" s="615"/>
      <c r="J2" s="616" t="s">
        <v>401</v>
      </c>
      <c r="K2" s="616" t="s">
        <v>402</v>
      </c>
      <c r="L2" s="619" t="s">
        <v>403</v>
      </c>
      <c r="M2" s="619" t="s">
        <v>404</v>
      </c>
      <c r="N2" s="619" t="s">
        <v>405</v>
      </c>
      <c r="O2" s="616" t="s">
        <v>406</v>
      </c>
      <c r="P2" s="616" t="s">
        <v>407</v>
      </c>
      <c r="Q2" s="611" t="s">
        <v>408</v>
      </c>
    </row>
    <row r="3" spans="1:17" ht="27.6" customHeight="1" x14ac:dyDescent="0.25">
      <c r="A3" s="617"/>
      <c r="B3" s="617"/>
      <c r="C3" s="617"/>
      <c r="D3" s="617"/>
      <c r="E3" s="440">
        <v>2023</v>
      </c>
      <c r="F3" s="440">
        <v>2024</v>
      </c>
      <c r="G3" s="440">
        <v>2025</v>
      </c>
      <c r="H3" s="440">
        <v>2026</v>
      </c>
      <c r="I3" s="440">
        <v>2027</v>
      </c>
      <c r="J3" s="617"/>
      <c r="K3" s="617"/>
      <c r="L3" s="620"/>
      <c r="M3" s="620"/>
      <c r="N3" s="620"/>
      <c r="O3" s="617"/>
      <c r="P3" s="617"/>
      <c r="Q3" s="612"/>
    </row>
    <row r="4" spans="1:17" s="73" customFormat="1" ht="45" x14ac:dyDescent="0.25">
      <c r="A4" s="463" t="s">
        <v>409</v>
      </c>
      <c r="B4" s="442" t="s">
        <v>362</v>
      </c>
      <c r="C4" s="442">
        <v>3</v>
      </c>
      <c r="D4" s="442" t="s">
        <v>371</v>
      </c>
      <c r="E4" s="443"/>
      <c r="F4" s="443" t="s">
        <v>271</v>
      </c>
      <c r="G4" s="443"/>
      <c r="H4" s="443"/>
      <c r="I4" s="443"/>
      <c r="J4" s="442" t="s">
        <v>128</v>
      </c>
      <c r="K4" s="442" t="s">
        <v>410</v>
      </c>
      <c r="L4" s="464">
        <v>57000</v>
      </c>
      <c r="M4" s="442" t="s">
        <v>122</v>
      </c>
      <c r="N4" s="442" t="s">
        <v>411</v>
      </c>
      <c r="O4" s="442" t="s">
        <v>412</v>
      </c>
      <c r="P4" s="444">
        <v>1</v>
      </c>
      <c r="Q4" s="442"/>
    </row>
    <row r="5" spans="1:17" s="73" customFormat="1" ht="45" x14ac:dyDescent="0.25">
      <c r="A5" s="463" t="s">
        <v>409</v>
      </c>
      <c r="B5" s="442" t="s">
        <v>356</v>
      </c>
      <c r="C5" s="442">
        <v>3</v>
      </c>
      <c r="D5" s="442" t="s">
        <v>383</v>
      </c>
      <c r="E5" s="443"/>
      <c r="F5" s="443" t="s">
        <v>271</v>
      </c>
      <c r="G5" s="465"/>
      <c r="H5" s="443"/>
      <c r="I5" s="443"/>
      <c r="J5" s="442" t="s">
        <v>128</v>
      </c>
      <c r="K5" s="442" t="s">
        <v>410</v>
      </c>
      <c r="L5" s="464">
        <v>65000</v>
      </c>
      <c r="M5" s="442" t="s">
        <v>122</v>
      </c>
      <c r="N5" s="442" t="s">
        <v>411</v>
      </c>
      <c r="O5" s="442" t="s">
        <v>412</v>
      </c>
      <c r="P5" s="444">
        <v>1</v>
      </c>
      <c r="Q5" s="442"/>
    </row>
    <row r="6" spans="1:17" s="1" customFormat="1" ht="45" x14ac:dyDescent="0.25">
      <c r="A6" s="463" t="s">
        <v>409</v>
      </c>
      <c r="B6" s="442" t="s">
        <v>368</v>
      </c>
      <c r="C6" s="442">
        <v>2</v>
      </c>
      <c r="D6" s="442" t="s">
        <v>369</v>
      </c>
      <c r="E6" s="443"/>
      <c r="F6" s="443" t="s">
        <v>271</v>
      </c>
      <c r="G6" s="465"/>
      <c r="H6" s="443"/>
      <c r="I6" s="443"/>
      <c r="J6" s="442" t="s">
        <v>128</v>
      </c>
      <c r="K6" s="442" t="s">
        <v>410</v>
      </c>
      <c r="L6" s="464">
        <v>57000</v>
      </c>
      <c r="M6" s="442" t="s">
        <v>122</v>
      </c>
      <c r="N6" s="442" t="s">
        <v>411</v>
      </c>
      <c r="O6" s="442" t="s">
        <v>412</v>
      </c>
      <c r="P6" s="444">
        <v>1</v>
      </c>
      <c r="Q6" s="442"/>
    </row>
    <row r="7" spans="1:17" s="1" customFormat="1" ht="45" x14ac:dyDescent="0.25">
      <c r="A7" s="463" t="s">
        <v>409</v>
      </c>
      <c r="B7" s="442" t="s">
        <v>354</v>
      </c>
      <c r="C7" s="442">
        <v>3</v>
      </c>
      <c r="D7" s="442" t="s">
        <v>363</v>
      </c>
      <c r="E7" s="443"/>
      <c r="F7" s="443" t="s">
        <v>271</v>
      </c>
      <c r="G7" s="443"/>
      <c r="H7" s="343"/>
      <c r="I7" s="443"/>
      <c r="J7" s="442" t="s">
        <v>128</v>
      </c>
      <c r="K7" s="442" t="s">
        <v>410</v>
      </c>
      <c r="L7" s="464">
        <v>48000</v>
      </c>
      <c r="M7" s="442" t="s">
        <v>122</v>
      </c>
      <c r="N7" s="442" t="s">
        <v>411</v>
      </c>
      <c r="O7" s="442" t="s">
        <v>412</v>
      </c>
      <c r="P7" s="444">
        <v>1</v>
      </c>
      <c r="Q7" s="441"/>
    </row>
    <row r="8" spans="1:17" s="1" customFormat="1" ht="45" x14ac:dyDescent="0.25">
      <c r="A8" s="463" t="s">
        <v>409</v>
      </c>
      <c r="B8" s="442" t="s">
        <v>366</v>
      </c>
      <c r="C8" s="442">
        <v>4</v>
      </c>
      <c r="D8" s="442" t="s">
        <v>365</v>
      </c>
      <c r="E8" s="443"/>
      <c r="F8" s="443" t="s">
        <v>271</v>
      </c>
      <c r="G8" s="443"/>
      <c r="H8" s="343"/>
      <c r="I8" s="443"/>
      <c r="J8" s="442" t="s">
        <v>128</v>
      </c>
      <c r="K8" s="442" t="s">
        <v>410</v>
      </c>
      <c r="L8" s="466">
        <v>48000</v>
      </c>
      <c r="M8" s="442" t="s">
        <v>122</v>
      </c>
      <c r="N8" s="442" t="s">
        <v>411</v>
      </c>
      <c r="O8" s="442" t="s">
        <v>412</v>
      </c>
      <c r="P8" s="444">
        <v>1</v>
      </c>
      <c r="Q8" s="441"/>
    </row>
    <row r="9" spans="1:17" s="1" customFormat="1" ht="45" x14ac:dyDescent="0.25">
      <c r="A9" s="463" t="s">
        <v>413</v>
      </c>
      <c r="B9" s="442" t="s">
        <v>356</v>
      </c>
      <c r="C9" s="442">
        <v>3</v>
      </c>
      <c r="D9" s="442" t="s">
        <v>383</v>
      </c>
      <c r="E9" s="443"/>
      <c r="F9" s="443" t="s">
        <v>271</v>
      </c>
      <c r="G9" s="443"/>
      <c r="H9" s="443"/>
      <c r="I9" s="443"/>
      <c r="J9" s="442" t="s">
        <v>128</v>
      </c>
      <c r="K9" s="442" t="s">
        <v>410</v>
      </c>
      <c r="L9" s="467">
        <v>65000</v>
      </c>
      <c r="M9" s="442" t="s">
        <v>122</v>
      </c>
      <c r="N9" s="442" t="s">
        <v>411</v>
      </c>
      <c r="O9" s="442" t="s">
        <v>412</v>
      </c>
      <c r="P9" s="444">
        <v>1</v>
      </c>
      <c r="Q9" s="441"/>
    </row>
    <row r="10" spans="1:17" s="1" customFormat="1" ht="45" x14ac:dyDescent="0.25">
      <c r="A10" s="463" t="s">
        <v>413</v>
      </c>
      <c r="B10" s="442" t="s">
        <v>362</v>
      </c>
      <c r="C10" s="442">
        <v>3</v>
      </c>
      <c r="D10" s="442" t="s">
        <v>383</v>
      </c>
      <c r="E10" s="443"/>
      <c r="F10" s="443" t="s">
        <v>271</v>
      </c>
      <c r="G10" s="443"/>
      <c r="H10" s="443"/>
      <c r="I10" s="443"/>
      <c r="J10" s="442" t="s">
        <v>128</v>
      </c>
      <c r="K10" s="442" t="s">
        <v>410</v>
      </c>
      <c r="L10" s="467">
        <v>75000</v>
      </c>
      <c r="M10" s="442" t="s">
        <v>122</v>
      </c>
      <c r="N10" s="442" t="s">
        <v>411</v>
      </c>
      <c r="O10" s="442" t="s">
        <v>412</v>
      </c>
      <c r="P10" s="444">
        <v>1</v>
      </c>
      <c r="Q10" s="441"/>
    </row>
    <row r="11" spans="1:17" s="1" customFormat="1" ht="45" x14ac:dyDescent="0.25">
      <c r="A11" s="463" t="s">
        <v>413</v>
      </c>
      <c r="B11" s="442" t="s">
        <v>356</v>
      </c>
      <c r="C11" s="442">
        <v>3</v>
      </c>
      <c r="D11" s="442" t="s">
        <v>383</v>
      </c>
      <c r="E11" s="443"/>
      <c r="F11" s="443" t="s">
        <v>271</v>
      </c>
      <c r="G11" s="343"/>
      <c r="H11" s="443"/>
      <c r="I11" s="443"/>
      <c r="J11" s="442" t="s">
        <v>128</v>
      </c>
      <c r="K11" s="442" t="s">
        <v>410</v>
      </c>
      <c r="L11" s="467">
        <v>65000</v>
      </c>
      <c r="M11" s="442" t="s">
        <v>122</v>
      </c>
      <c r="N11" s="442" t="s">
        <v>411</v>
      </c>
      <c r="O11" s="442" t="s">
        <v>412</v>
      </c>
      <c r="P11" s="444">
        <v>1</v>
      </c>
      <c r="Q11" s="441"/>
    </row>
    <row r="12" spans="1:17" s="1" customFormat="1" x14ac:dyDescent="0.25">
      <c r="A12" s="435"/>
      <c r="B12" s="445"/>
      <c r="C12" s="445"/>
      <c r="D12" s="445"/>
      <c r="E12" s="446"/>
      <c r="F12" s="446"/>
      <c r="G12" s="446"/>
      <c r="H12" s="446"/>
      <c r="I12" s="446"/>
      <c r="J12" s="445"/>
      <c r="K12" s="445"/>
      <c r="L12" s="447"/>
      <c r="M12" s="445"/>
      <c r="N12" s="445"/>
      <c r="O12" s="445"/>
      <c r="P12" s="445"/>
      <c r="Q12" s="441"/>
    </row>
    <row r="13" spans="1:17" s="1" customFormat="1" x14ac:dyDescent="0.25">
      <c r="A13" s="435"/>
      <c r="B13" s="445"/>
      <c r="C13" s="445"/>
      <c r="D13" s="445"/>
      <c r="E13" s="446"/>
      <c r="F13" s="446"/>
      <c r="G13" s="446"/>
      <c r="H13" s="446"/>
      <c r="I13" s="446"/>
      <c r="J13" s="445"/>
      <c r="K13" s="445"/>
      <c r="L13" s="447"/>
      <c r="M13" s="445"/>
      <c r="N13" s="445"/>
      <c r="O13" s="445"/>
      <c r="P13" s="445"/>
      <c r="Q13" s="441"/>
    </row>
    <row r="14" spans="1:17" s="1" customFormat="1" x14ac:dyDescent="0.25">
      <c r="A14" s="435"/>
      <c r="B14" s="445"/>
      <c r="C14" s="445"/>
      <c r="D14" s="445"/>
      <c r="E14" s="446"/>
      <c r="F14" s="446"/>
      <c r="G14" s="446"/>
      <c r="H14" s="446"/>
      <c r="I14" s="446"/>
      <c r="J14" s="445"/>
      <c r="K14" s="445"/>
      <c r="L14" s="447"/>
      <c r="M14" s="445"/>
      <c r="N14" s="445"/>
      <c r="O14" s="445"/>
      <c r="P14" s="445"/>
      <c r="Q14" s="441"/>
    </row>
    <row r="15" spans="1:17" s="1" customFormat="1" x14ac:dyDescent="0.25">
      <c r="A15" s="435"/>
      <c r="B15" s="445"/>
      <c r="C15" s="445"/>
      <c r="D15" s="445"/>
      <c r="E15" s="446"/>
      <c r="F15" s="446"/>
      <c r="G15" s="446"/>
      <c r="H15" s="446"/>
      <c r="I15" s="446"/>
      <c r="J15" s="445"/>
      <c r="K15" s="445"/>
      <c r="L15" s="447"/>
      <c r="M15" s="445"/>
      <c r="N15" s="445"/>
      <c r="O15" s="445"/>
      <c r="P15" s="445"/>
      <c r="Q15" s="441"/>
    </row>
    <row r="16" spans="1:17" s="1" customFormat="1" x14ac:dyDescent="0.25">
      <c r="A16" s="435"/>
      <c r="B16" s="445"/>
      <c r="C16" s="445"/>
      <c r="D16" s="445"/>
      <c r="E16" s="446"/>
      <c r="F16" s="446"/>
      <c r="G16" s="446"/>
      <c r="H16" s="446"/>
      <c r="I16" s="446"/>
      <c r="J16" s="445"/>
      <c r="K16" s="445"/>
      <c r="L16" s="447"/>
      <c r="M16" s="445"/>
      <c r="N16" s="445"/>
      <c r="O16" s="445"/>
      <c r="P16" s="445"/>
      <c r="Q16" s="441"/>
    </row>
    <row r="17" spans="1:17" s="1" customFormat="1" x14ac:dyDescent="0.25">
      <c r="A17" s="435"/>
      <c r="B17" s="445"/>
      <c r="C17" s="445"/>
      <c r="D17" s="445"/>
      <c r="E17" s="446"/>
      <c r="F17" s="446"/>
      <c r="G17" s="446"/>
      <c r="H17" s="446"/>
      <c r="I17" s="446"/>
      <c r="J17" s="445"/>
      <c r="K17" s="445"/>
      <c r="L17" s="447"/>
      <c r="M17" s="445"/>
      <c r="N17" s="445"/>
      <c r="O17" s="445"/>
      <c r="P17" s="445"/>
      <c r="Q17" s="441"/>
    </row>
    <row r="18" spans="1:17" s="1" customFormat="1" x14ac:dyDescent="0.25">
      <c r="A18" s="435"/>
      <c r="B18" s="445"/>
      <c r="C18" s="445"/>
      <c r="D18" s="445"/>
      <c r="E18" s="446"/>
      <c r="F18" s="446"/>
      <c r="G18" s="446"/>
      <c r="H18" s="446"/>
      <c r="I18" s="446"/>
      <c r="J18" s="445"/>
      <c r="K18" s="445"/>
      <c r="L18" s="447"/>
      <c r="M18" s="445"/>
      <c r="N18" s="445"/>
      <c r="O18" s="445"/>
      <c r="P18" s="445"/>
      <c r="Q18" s="441"/>
    </row>
    <row r="19" spans="1:17" s="1" customFormat="1" x14ac:dyDescent="0.25">
      <c r="A19" s="435"/>
      <c r="B19" s="445"/>
      <c r="C19" s="445"/>
      <c r="D19" s="445"/>
      <c r="E19" s="446"/>
      <c r="F19" s="446"/>
      <c r="G19" s="446"/>
      <c r="H19" s="446"/>
      <c r="I19" s="446"/>
      <c r="J19" s="445"/>
      <c r="K19" s="445"/>
      <c r="L19" s="447"/>
      <c r="M19" s="445"/>
      <c r="N19" s="445"/>
      <c r="O19" s="445"/>
      <c r="P19" s="445"/>
      <c r="Q19" s="441"/>
    </row>
    <row r="20" spans="1:17" s="1" customFormat="1" x14ac:dyDescent="0.25">
      <c r="A20" s="435"/>
      <c r="B20" s="445"/>
      <c r="C20" s="445"/>
      <c r="D20" s="445"/>
      <c r="E20" s="446"/>
      <c r="F20" s="446"/>
      <c r="G20" s="446"/>
      <c r="H20" s="446"/>
      <c r="I20" s="446"/>
      <c r="J20" s="445"/>
      <c r="K20" s="445"/>
      <c r="L20" s="447"/>
      <c r="M20" s="445"/>
      <c r="N20" s="445"/>
      <c r="O20" s="445"/>
      <c r="P20" s="445"/>
      <c r="Q20" s="441"/>
    </row>
    <row r="21" spans="1:17" s="1" customFormat="1" x14ac:dyDescent="0.25">
      <c r="A21" s="435"/>
      <c r="B21" s="445"/>
      <c r="C21" s="445"/>
      <c r="D21" s="445"/>
      <c r="E21" s="446"/>
      <c r="F21" s="446"/>
      <c r="G21" s="446"/>
      <c r="H21" s="446"/>
      <c r="I21" s="446"/>
      <c r="J21" s="445"/>
      <c r="K21" s="445"/>
      <c r="L21" s="447"/>
      <c r="M21" s="445"/>
      <c r="N21" s="445"/>
      <c r="O21" s="445"/>
      <c r="P21" s="445"/>
      <c r="Q21" s="441"/>
    </row>
    <row r="22" spans="1:17" s="1" customFormat="1" x14ac:dyDescent="0.25">
      <c r="A22" s="435"/>
      <c r="B22" s="445"/>
      <c r="C22" s="445"/>
      <c r="D22" s="445"/>
      <c r="E22" s="446"/>
      <c r="F22" s="446"/>
      <c r="G22" s="446"/>
      <c r="H22" s="446"/>
      <c r="I22" s="446"/>
      <c r="J22" s="445"/>
      <c r="K22" s="445"/>
      <c r="L22" s="447"/>
      <c r="M22" s="445"/>
      <c r="N22" s="445"/>
      <c r="O22" s="445"/>
      <c r="P22" s="445"/>
      <c r="Q22" s="441"/>
    </row>
    <row r="23" spans="1:17" s="1" customFormat="1" x14ac:dyDescent="0.25">
      <c r="A23" s="435"/>
      <c r="B23" s="445"/>
      <c r="C23" s="445"/>
      <c r="D23" s="445"/>
      <c r="E23" s="446"/>
      <c r="F23" s="446"/>
      <c r="G23" s="446"/>
      <c r="H23" s="446"/>
      <c r="I23" s="446"/>
      <c r="J23" s="445"/>
      <c r="K23" s="445"/>
      <c r="L23" s="447"/>
      <c r="M23" s="445"/>
      <c r="N23" s="445"/>
      <c r="O23" s="445"/>
      <c r="P23" s="445"/>
      <c r="Q23" s="441"/>
    </row>
    <row r="24" spans="1:17" s="1" customFormat="1" x14ac:dyDescent="0.25">
      <c r="A24" s="39"/>
      <c r="Q24" s="458"/>
    </row>
    <row r="25" spans="1:17" x14ac:dyDescent="0.25">
      <c r="Q25" s="458"/>
    </row>
    <row r="26" spans="1:17" x14ac:dyDescent="0.25">
      <c r="B26" s="449" t="s">
        <v>348</v>
      </c>
      <c r="C26">
        <v>1</v>
      </c>
      <c r="D26" t="s">
        <v>349</v>
      </c>
      <c r="Q26" s="458"/>
    </row>
    <row r="27" spans="1:17" x14ac:dyDescent="0.25">
      <c r="B27" s="449" t="s">
        <v>350</v>
      </c>
      <c r="C27">
        <v>2</v>
      </c>
      <c r="D27" t="s">
        <v>351</v>
      </c>
      <c r="Q27" s="458"/>
    </row>
    <row r="28" spans="1:17" x14ac:dyDescent="0.25">
      <c r="B28" s="449" t="s">
        <v>352</v>
      </c>
      <c r="C28">
        <v>3</v>
      </c>
      <c r="D28" t="s">
        <v>353</v>
      </c>
      <c r="Q28" s="458"/>
    </row>
    <row r="29" spans="1:17" x14ac:dyDescent="0.25">
      <c r="B29" s="449" t="s">
        <v>354</v>
      </c>
      <c r="C29">
        <v>4</v>
      </c>
      <c r="D29" t="s">
        <v>355</v>
      </c>
      <c r="Q29" s="458"/>
    </row>
    <row r="30" spans="1:17" x14ac:dyDescent="0.25">
      <c r="B30" s="449" t="s">
        <v>356</v>
      </c>
      <c r="D30" t="s">
        <v>357</v>
      </c>
      <c r="Q30" s="458"/>
    </row>
    <row r="31" spans="1:17" x14ac:dyDescent="0.25">
      <c r="B31" s="449" t="s">
        <v>358</v>
      </c>
      <c r="D31" t="s">
        <v>359</v>
      </c>
      <c r="Q31" s="458"/>
    </row>
    <row r="32" spans="1:17" x14ac:dyDescent="0.25">
      <c r="B32" s="449" t="s">
        <v>360</v>
      </c>
      <c r="D32" t="s">
        <v>361</v>
      </c>
      <c r="Q32" s="458"/>
    </row>
    <row r="33" spans="2:17" x14ac:dyDescent="0.25">
      <c r="B33" s="449" t="s">
        <v>362</v>
      </c>
      <c r="D33" t="s">
        <v>363</v>
      </c>
      <c r="Q33" s="458"/>
    </row>
    <row r="34" spans="2:17" x14ac:dyDescent="0.25">
      <c r="B34" s="449" t="s">
        <v>364</v>
      </c>
      <c r="D34" t="s">
        <v>365</v>
      </c>
      <c r="Q34" s="458"/>
    </row>
    <row r="35" spans="2:17" x14ac:dyDescent="0.25">
      <c r="B35" s="449" t="s">
        <v>366</v>
      </c>
      <c r="D35" t="s">
        <v>367</v>
      </c>
      <c r="Q35" s="458"/>
    </row>
    <row r="36" spans="2:17" x14ac:dyDescent="0.25">
      <c r="B36" s="449" t="s">
        <v>368</v>
      </c>
      <c r="D36" t="s">
        <v>369</v>
      </c>
      <c r="Q36" s="458"/>
    </row>
    <row r="37" spans="2:17" x14ac:dyDescent="0.25">
      <c r="B37" s="19"/>
      <c r="D37" t="s">
        <v>370</v>
      </c>
      <c r="Q37" s="458"/>
    </row>
    <row r="38" spans="2:17" x14ac:dyDescent="0.25">
      <c r="B38" s="19"/>
      <c r="D38" t="s">
        <v>371</v>
      </c>
      <c r="Q38" s="458"/>
    </row>
    <row r="39" spans="2:17" x14ac:dyDescent="0.25">
      <c r="D39" t="s">
        <v>372</v>
      </c>
      <c r="Q39" s="458"/>
    </row>
    <row r="40" spans="2:17" x14ac:dyDescent="0.25">
      <c r="D40" t="s">
        <v>373</v>
      </c>
      <c r="Q40" s="458"/>
    </row>
    <row r="41" spans="2:17" x14ac:dyDescent="0.25">
      <c r="D41" t="s">
        <v>374</v>
      </c>
      <c r="Q41" s="458"/>
    </row>
    <row r="42" spans="2:17" x14ac:dyDescent="0.25">
      <c r="D42" t="s">
        <v>375</v>
      </c>
      <c r="Q42" s="458"/>
    </row>
    <row r="43" spans="2:17" x14ac:dyDescent="0.25">
      <c r="D43" t="s">
        <v>376</v>
      </c>
      <c r="Q43" s="458"/>
    </row>
    <row r="44" spans="2:17" x14ac:dyDescent="0.25">
      <c r="D44" t="s">
        <v>377</v>
      </c>
      <c r="Q44" s="458"/>
    </row>
    <row r="45" spans="2:17" x14ac:dyDescent="0.25">
      <c r="D45" t="s">
        <v>378</v>
      </c>
      <c r="Q45" s="458"/>
    </row>
    <row r="46" spans="2:17" x14ac:dyDescent="0.25">
      <c r="D46" t="s">
        <v>379</v>
      </c>
      <c r="Q46" s="458"/>
    </row>
    <row r="47" spans="2:17" x14ac:dyDescent="0.25">
      <c r="D47" t="s">
        <v>380</v>
      </c>
      <c r="Q47" s="458"/>
    </row>
    <row r="48" spans="2:17" x14ac:dyDescent="0.25">
      <c r="D48" t="s">
        <v>381</v>
      </c>
      <c r="Q48" s="458"/>
    </row>
    <row r="49" spans="4:17" x14ac:dyDescent="0.25">
      <c r="D49" t="s">
        <v>382</v>
      </c>
      <c r="Q49" s="458"/>
    </row>
    <row r="50" spans="4:17" x14ac:dyDescent="0.25">
      <c r="D50" t="s">
        <v>383</v>
      </c>
    </row>
  </sheetData>
  <mergeCells count="14">
    <mergeCell ref="Q2:Q3"/>
    <mergeCell ref="E1:I1"/>
    <mergeCell ref="A2:A3"/>
    <mergeCell ref="B2:B3"/>
    <mergeCell ref="C2:C3"/>
    <mergeCell ref="D2:D3"/>
    <mergeCell ref="E2:I2"/>
    <mergeCell ref="P2:P3"/>
    <mergeCell ref="J2:J3"/>
    <mergeCell ref="K2:K3"/>
    <mergeCell ref="L2:L3"/>
    <mergeCell ref="M2:M3"/>
    <mergeCell ref="N2:N3"/>
    <mergeCell ref="O2:O3"/>
  </mergeCells>
  <dataValidations count="9">
    <dataValidation type="list" allowBlank="1" showInputMessage="1" showErrorMessage="1" sqref="D12:D23" xr:uid="{6E9C8CF1-43F9-4883-A3DF-5E9CCA75C553}">
      <formula1>$D$26:$D$50</formula1>
    </dataValidation>
    <dataValidation type="list" allowBlank="1" showInputMessage="1" showErrorMessage="1" sqref="B12:B23" xr:uid="{DB8CF40D-0336-45EA-944A-922CFA7FE169}">
      <formula1>$B$26:$B$36</formula1>
    </dataValidation>
    <dataValidation type="list" allowBlank="1" showInputMessage="1" showErrorMessage="1" sqref="C12:C23" xr:uid="{07841BFB-EBE4-42E2-82D9-1C8CE4C23DBC}">
      <formula1>$C$26:$C$29</formula1>
    </dataValidation>
    <dataValidation type="list" allowBlank="1" showInputMessage="1" showErrorMessage="1" sqref="C9:C11 C4:C5" xr:uid="{2959CAD7-48E1-47D8-B2BA-25A444BA24A4}">
      <formula1>$C$27:$C$30</formula1>
    </dataValidation>
    <dataValidation type="list" allowBlank="1" showInputMessage="1" showErrorMessage="1" sqref="B9:B11 B5" xr:uid="{880FAC61-4EEB-421E-AAA2-D2BCFE436F70}">
      <formula1>$B$27:$B$37</formula1>
    </dataValidation>
    <dataValidation type="list" allowBlank="1" showInputMessage="1" showErrorMessage="1" sqref="D9:D11 D5" xr:uid="{1641BEB0-EBB7-46CB-B6FE-654D9BB47468}">
      <formula1>$D$27:$D$51</formula1>
    </dataValidation>
    <dataValidation type="list" allowBlank="1" showInputMessage="1" showErrorMessage="1" sqref="C6:C8" xr:uid="{C0DCE187-CDD4-41BE-ADC9-E7EF4142E66A}">
      <formula1>$C$30:$C$33</formula1>
    </dataValidation>
    <dataValidation type="list" allowBlank="1" showInputMessage="1" showErrorMessage="1" sqref="B4 B6:B8" xr:uid="{05C528FE-0AF0-411B-AE01-5E04EA10856A}">
      <formula1>$B$30:$B$40</formula1>
    </dataValidation>
    <dataValidation type="list" allowBlank="1" showInputMessage="1" showErrorMessage="1" sqref="D6:D8 D4" xr:uid="{EC3CC474-0CD0-41D9-B88D-EAE56897806C}">
      <formula1>$D$30:$D$54</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b7919694-6f7e-4008-b8d9-56ebe66c43d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F7EF1C1C062143BFFF71E2625A0116" ma:contentTypeVersion="21" ma:contentTypeDescription="Create a new document." ma:contentTypeScope="" ma:versionID="e63d8523aa913cb9fd66e2b79faccd4a">
  <xsd:schema xmlns:xsd="http://www.w3.org/2001/XMLSchema" xmlns:xs="http://www.w3.org/2001/XMLSchema" xmlns:p="http://schemas.microsoft.com/office/2006/metadata/properties" xmlns:ns2="b7919694-6f7e-4008-b8d9-56ebe66c43d7" xmlns:ns3="9b483750-598d-46a0-877d-052f8f804d23" targetNamespace="http://schemas.microsoft.com/office/2006/metadata/properties" ma:root="true" ma:fieldsID="97ac55c0f247301b3a04f17b5a3670cb" ns2:_="" ns3:_="">
    <xsd:import namespace="b7919694-6f7e-4008-b8d9-56ebe66c43d7"/>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19694-6f7e-4008-b8d9-56ebe66c43d7"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6b22ef0-6631-4e3d-8660-4ec86ac9ea1c}"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7033A-3F22-4301-BC4B-B1C7D3123093}">
  <ds:schemaRefs>
    <ds:schemaRef ds:uri="http://purl.org/dc/dcmitype/"/>
    <ds:schemaRef ds:uri="http://schemas.microsoft.com/office/2006/documentManagement/types"/>
    <ds:schemaRef ds:uri="http://www.w3.org/XML/1998/namespace"/>
    <ds:schemaRef ds:uri="http://schemas.microsoft.com/office/infopath/2007/PartnerControls"/>
    <ds:schemaRef ds:uri="b7919694-6f7e-4008-b8d9-56ebe66c43d7"/>
    <ds:schemaRef ds:uri="http://purl.org/dc/elements/1.1/"/>
    <ds:schemaRef ds:uri="http://schemas.openxmlformats.org/package/2006/metadata/core-properties"/>
    <ds:schemaRef ds:uri="9b483750-598d-46a0-877d-052f8f804d23"/>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BC5DC840-CA6B-439F-916F-55162E8719A7}">
  <ds:schemaRefs>
    <ds:schemaRef ds:uri="http://schemas.microsoft.com/sharepoint/v3/contenttype/forms"/>
  </ds:schemaRefs>
</ds:datastoreItem>
</file>

<file path=customXml/itemProps3.xml><?xml version="1.0" encoding="utf-8"?>
<ds:datastoreItem xmlns:ds="http://schemas.openxmlformats.org/officeDocument/2006/customXml" ds:itemID="{80DB4C2B-C122-49D8-9784-F4D04459A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19694-6f7e-4008-b8d9-56ebe66c43d7"/>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1</vt:i4>
      </vt:variant>
    </vt:vector>
  </HeadingPairs>
  <TitlesOfParts>
    <vt:vector size="7" baseType="lpstr">
      <vt:lpstr>kuni 2025 detsember tegevuskava</vt:lpstr>
      <vt:lpstr>Seirearuanne</vt:lpstr>
      <vt:lpstr>KK_lisa</vt:lpstr>
      <vt:lpstr>Tegevuskava</vt:lpstr>
      <vt:lpstr>Ettekande arvutused</vt:lpstr>
      <vt:lpstr>Personal</vt:lpstr>
      <vt:lpstr>Tegevuskava!Prindiala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Digipöörde detailsem plaan</dc:title>
  <dc:subject/>
  <dc:creator>Liilia Kristal</dc:creator>
  <cp:keywords/>
  <dc:description/>
  <cp:lastModifiedBy>Margo Keerme - MKM</cp:lastModifiedBy>
  <cp:revision/>
  <cp:lastPrinted>2024-10-11T13:20:49Z</cp:lastPrinted>
  <dcterms:created xsi:type="dcterms:W3CDTF">2020-07-01T09:13:12Z</dcterms:created>
  <dcterms:modified xsi:type="dcterms:W3CDTF">2024-10-11T13:25:56Z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0x010100CFF7EF1C1C062143BFFF71E2625A0116</vt:lpwstr>
  </property>
  <property fmtid="{D5CDD505-2E9C-101B-9397-08002B2CF9AE}" pid="3" name="_dlc_DocIdItemGuid">
    <vt:lpwstr>3d82843b-2587-4efb-bd50-5d6f5c6dcffa</vt:lpwstr>
  </property>
  <property fmtid="{D5CDD505-2E9C-101B-9397-08002B2CF9AE}" pid="4" name="MediaServiceImageTags">
    <vt:lpwstr/>
  </property>
  <property fmtid="{D5CDD505-2E9C-101B-9397-08002B2CF9AE}" pid="5" name="MSIP_Label_defa4170-0d19-0005-0004-bc88714345d2_Enabled">
    <vt:lpwstr>true</vt:lpwstr>
  </property>
  <property fmtid="{D5CDD505-2E9C-101B-9397-08002B2CF9AE}" pid="6" name="MSIP_Label_defa4170-0d19-0005-0004-bc88714345d2_SetDate">
    <vt:lpwstr>2024-07-10T07:04:21Z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8fe098d2-428d-4bd4-9803-7195fe96f0e2</vt:lpwstr>
  </property>
  <property fmtid="{D5CDD505-2E9C-101B-9397-08002B2CF9AE}" pid="10" name="MSIP_Label_defa4170-0d19-0005-0004-bc88714345d2_ActionId">
    <vt:lpwstr>dc81b8fd-d7e4-49e5-bcd0-1039c9241e9e</vt:lpwstr>
  </property>
  <property fmtid="{D5CDD505-2E9C-101B-9397-08002B2CF9AE}" pid="11" name="MSIP_Label_defa4170-0d19-0005-0004-bc88714345d2_ContentBits">
    <vt:lpwstr>0</vt:lpwstr>
  </property>
</Properties>
</file>